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475" activeTab="0"/>
  </bookViews>
  <sheets>
    <sheet name="Fiche de renseignements compéti" sheetId="1" r:id="rId1"/>
    <sheet name="grille" sheetId="2" r:id="rId2"/>
    <sheet name="poules" sheetId="3" r:id="rId3"/>
    <sheet name="Classement" sheetId="4" r:id="rId4"/>
    <sheet name="Arbitres" sheetId="5" r:id="rId5"/>
    <sheet name="Organisation" sheetId="6" r:id="rId6"/>
  </sheets>
  <definedNames>
    <definedName name="_xlfn.IFERROR" hidden="1">#NAME?</definedName>
    <definedName name="_xlfn.SINGLE" hidden="1">#NAME?</definedName>
    <definedName name="Aquatique">'grille'!$N$9:$O$45</definedName>
    <definedName name="AquatiqueB1" localSheetId="5">#REF!</definedName>
    <definedName name="AquatiqueB2" localSheetId="5">#REF!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2">'Fiche de renseignements compéti'!$C$11</definedName>
    <definedName name="edurée1">'Fiche de renseignements compéti'!$C$8</definedName>
    <definedName name="edurée2">'Fiche de renseignements compéti'!$C$10</definedName>
    <definedName name="HoraireMatchJ1">'Fiche de renseignements compéti'!$C$12</definedName>
    <definedName name="HoraireMatchJ2">'Fiche de renseignements compéti'!$C$13</definedName>
    <definedName name="_xlnm.Print_Titles" localSheetId="1">'grille'!$1:$8</definedName>
    <definedName name="lieu">'Fiche de renseignements compéti'!$C$7</definedName>
    <definedName name="NombreMatchsPauseRepas">'Fiche de renseignements compéti'!$D$31</definedName>
    <definedName name="P1A">'poules'!$H$27</definedName>
    <definedName name="P1B">'poules'!$H$32</definedName>
    <definedName name="P2A">'poules'!$C$31</definedName>
    <definedName name="P2B">'poules'!$C$28</definedName>
    <definedName name="P3A">'poules'!$C$27</definedName>
    <definedName name="P3B">'poules'!$C$32</definedName>
    <definedName name="P4A">'poules'!$M$24</definedName>
    <definedName name="P4B">'poules'!$E$23</definedName>
    <definedName name="P5A">'poules'!$E$24</definedName>
    <definedName name="P5B">'poules'!$M$23</definedName>
    <definedName name="PA1">'Fiche de renseignements compéti'!$B$16</definedName>
    <definedName name="PA3">'Fiche de renseignements compéti'!$B$17</definedName>
    <definedName name="PA5">'Fiche de renseignements compéti'!$B$18</definedName>
    <definedName name="PA7">'Fiche de renseignements compéti'!$B$19</definedName>
    <definedName name="PA9">'Fiche de renseignements compéti'!$B$20</definedName>
    <definedName name="PB10">'Fiche de renseignements compéti'!$B$27</definedName>
    <definedName name="PB2">'Fiche de renseignements compéti'!$B$23</definedName>
    <definedName name="PB4">'Fiche de renseignements compéti'!$B$24</definedName>
    <definedName name="PB6">'Fiche de renseignements compéti'!$B$25</definedName>
    <definedName name="PB8">'Fiche de renseignements compéti'!$B$26</definedName>
    <definedName name="Principal">'grille'!$M$9:$M$45</definedName>
    <definedName name="saison">'Fiche de renseignements compéti'!$C$4</definedName>
    <definedName name="_xlnm.Print_Area" localSheetId="1">'grille'!$A$1:$R$47</definedName>
    <definedName name="_xlnm.Print_Area" localSheetId="5">'Organisation'!$A$1:$N$27</definedName>
  </definedNames>
  <calcPr fullCalcOnLoad="1"/>
</workbook>
</file>

<file path=xl/sharedStrings.xml><?xml version="1.0" encoding="utf-8"?>
<sst xmlns="http://schemas.openxmlformats.org/spreadsheetml/2006/main" count="361" uniqueCount="217">
  <si>
    <t>Horaires</t>
  </si>
  <si>
    <t>Noir</t>
  </si>
  <si>
    <t>Blanc</t>
  </si>
  <si>
    <t>Principal</t>
  </si>
  <si>
    <t xml:space="preserve">              Aquatiques</t>
  </si>
  <si>
    <t>Arbitres</t>
  </si>
  <si>
    <t>Equipes Blanches</t>
  </si>
  <si>
    <t>Equipes Noires</t>
  </si>
  <si>
    <t>Rep</t>
  </si>
  <si>
    <t>N°</t>
  </si>
  <si>
    <t>1A</t>
  </si>
  <si>
    <t>2A</t>
  </si>
  <si>
    <t>2B</t>
  </si>
  <si>
    <t>1B</t>
  </si>
  <si>
    <t>3A</t>
  </si>
  <si>
    <t>3B</t>
  </si>
  <si>
    <t>Coté Gradins au départ</t>
  </si>
  <si>
    <t xml:space="preserve">  Coté vitres au départ</t>
  </si>
  <si>
    <t xml:space="preserve">      Score</t>
  </si>
  <si>
    <t>Jour</t>
  </si>
  <si>
    <t>Poule B</t>
  </si>
  <si>
    <t>Res</t>
  </si>
  <si>
    <t>Cl.t</t>
  </si>
  <si>
    <t>5A</t>
  </si>
  <si>
    <t>4A</t>
  </si>
  <si>
    <t>5B</t>
  </si>
  <si>
    <t>4B</t>
  </si>
  <si>
    <t>REUNION DES CAPITAINES</t>
  </si>
  <si>
    <t>Samedi</t>
  </si>
  <si>
    <t>Dimanche</t>
  </si>
  <si>
    <t>Buts
Contre</t>
  </si>
  <si>
    <t>Buts
Pour</t>
  </si>
  <si>
    <t>Saison</t>
  </si>
  <si>
    <t>Catégorie</t>
  </si>
  <si>
    <t>Date</t>
  </si>
  <si>
    <t>Lieu</t>
  </si>
  <si>
    <t>Saison :</t>
  </si>
  <si>
    <t xml:space="preserve">Lieu : </t>
  </si>
  <si>
    <t>Date :</t>
  </si>
  <si>
    <t>Catégorie :</t>
  </si>
  <si>
    <t>Structure à 10 Equipes</t>
  </si>
  <si>
    <t>Phase de classement</t>
  </si>
  <si>
    <t>Classement
antérieur</t>
  </si>
  <si>
    <t>1er</t>
  </si>
  <si>
    <t>POULE A</t>
  </si>
  <si>
    <t>2ème</t>
  </si>
  <si>
    <t>EQUIPE 1</t>
  </si>
  <si>
    <t>3ème</t>
  </si>
  <si>
    <t>EQUIPE 2</t>
  </si>
  <si>
    <t>4ème</t>
  </si>
  <si>
    <t>EQUIPE 3</t>
  </si>
  <si>
    <t>5ème</t>
  </si>
  <si>
    <t>EQUIPE 4</t>
  </si>
  <si>
    <t>6ème</t>
  </si>
  <si>
    <t>EQUIPE 5</t>
  </si>
  <si>
    <t>7ème</t>
  </si>
  <si>
    <t>8ème</t>
  </si>
  <si>
    <t>POULE B</t>
  </si>
  <si>
    <t>9ème</t>
  </si>
  <si>
    <t>EQUIPE 6</t>
  </si>
  <si>
    <t>10ème</t>
  </si>
  <si>
    <t>EQUIPE 7</t>
  </si>
  <si>
    <t>EQUIPE 8</t>
  </si>
  <si>
    <t>EQUIPE 9</t>
  </si>
  <si>
    <t>EQUIPE 10</t>
  </si>
  <si>
    <t>2*11' + 2' mi-temps + 1 temps mort / équipe +4' inter match= 30'</t>
  </si>
  <si>
    <t>Poule A</t>
  </si>
  <si>
    <t>Durée des matchs  1-20</t>
  </si>
  <si>
    <t>2*13' + 2' mi-temps + 1 temps mort / équipe +4' inter match= 34'</t>
  </si>
  <si>
    <t>Durée des matchs 1-20</t>
  </si>
  <si>
    <t>CHAMPIONNAT DE FRANCE</t>
  </si>
  <si>
    <t>Répartition dans les poules</t>
  </si>
  <si>
    <t>Club</t>
  </si>
  <si>
    <t>NOM</t>
  </si>
  <si>
    <t>PRENOM</t>
  </si>
  <si>
    <t>Prénom Nom</t>
  </si>
  <si>
    <t>PRINCIPAL</t>
  </si>
  <si>
    <t>AQUATIQUE</t>
  </si>
  <si>
    <t>CRITERE</t>
  </si>
  <si>
    <t>Surveillant</t>
  </si>
  <si>
    <t>G 4A 1B</t>
  </si>
  <si>
    <t>G (G4A1B)-(G2A3B)</t>
  </si>
  <si>
    <t>G 2A 3B</t>
  </si>
  <si>
    <t>G(G3A2B)-(G1A4B)</t>
  </si>
  <si>
    <t>G 3A 2B</t>
  </si>
  <si>
    <t>P (G4A1B)-(G2A3B)</t>
  </si>
  <si>
    <t>G 1A 4B</t>
  </si>
  <si>
    <t>P(G3A2B)-(G1A4B)</t>
  </si>
  <si>
    <t>P 4A 1B</t>
  </si>
  <si>
    <t>P 2A 3B</t>
  </si>
  <si>
    <t>G (P4A1B)-(P2A3B)</t>
  </si>
  <si>
    <t>G (P3A2B)-(P1A4B)</t>
  </si>
  <si>
    <t>P (P4A1B)-(P2A3B)</t>
  </si>
  <si>
    <t>P 3A 2B</t>
  </si>
  <si>
    <t>P (P3A2B)-(P1A4B)</t>
  </si>
  <si>
    <t>P 1A 4B</t>
  </si>
  <si>
    <t>G(4B-5A)</t>
  </si>
  <si>
    <t>G(5B-4A)</t>
  </si>
  <si>
    <t>P (5A-4B)</t>
  </si>
  <si>
    <t>P (5B-4A)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</si>
  <si>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</si>
  <si>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</si>
  <si>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</si>
  <si>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</si>
  <si>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</si>
  <si>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</si>
  <si>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</si>
  <si>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</si>
  <si>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</si>
  <si>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 xml:space="preserve">Durée des matchs  21-35
</t>
  </si>
  <si>
    <t>classement année antérieure</t>
  </si>
  <si>
    <t>G21</t>
  </si>
  <si>
    <t>G22</t>
  </si>
  <si>
    <t>P23</t>
  </si>
  <si>
    <t>P24</t>
  </si>
  <si>
    <t>G23</t>
  </si>
  <si>
    <t>G24</t>
  </si>
  <si>
    <t>P25</t>
  </si>
  <si>
    <t>P26</t>
  </si>
  <si>
    <t>G25</t>
  </si>
  <si>
    <t>G26</t>
  </si>
  <si>
    <t>P22</t>
  </si>
  <si>
    <t>P21</t>
  </si>
  <si>
    <t>P27</t>
  </si>
  <si>
    <t>P29</t>
  </si>
  <si>
    <t>G27</t>
  </si>
  <si>
    <t>G29</t>
  </si>
  <si>
    <t>P28</t>
  </si>
  <si>
    <t>P30</t>
  </si>
  <si>
    <t>G28</t>
  </si>
  <si>
    <t>G30</t>
  </si>
  <si>
    <t>M35- 1/2</t>
  </si>
  <si>
    <t>M34 - 3/4</t>
  </si>
  <si>
    <t>M33 - 5/6</t>
  </si>
  <si>
    <t>M32 - 7/8</t>
  </si>
  <si>
    <t>M31 - 9/10</t>
  </si>
  <si>
    <t>M30</t>
  </si>
  <si>
    <t>Durée des matchs 21-35</t>
  </si>
  <si>
    <t>PA1</t>
  </si>
  <si>
    <t>PA3</t>
  </si>
  <si>
    <t>PA5</t>
  </si>
  <si>
    <t>PA7</t>
  </si>
  <si>
    <t>PA9</t>
  </si>
  <si>
    <t>PB2</t>
  </si>
  <si>
    <t>PB4</t>
  </si>
  <si>
    <t>PB6</t>
  </si>
  <si>
    <t>PB8</t>
  </si>
  <si>
    <t>PB10</t>
  </si>
  <si>
    <t>Equipe 2</t>
  </si>
  <si>
    <t>Equipe 1</t>
  </si>
  <si>
    <t>Equipe 5</t>
  </si>
  <si>
    <t>Equipe 7</t>
  </si>
  <si>
    <t>Equipe 9</t>
  </si>
  <si>
    <t>Equipe 3</t>
  </si>
  <si>
    <t>Equipe 4</t>
  </si>
  <si>
    <t>Equipe 6</t>
  </si>
  <si>
    <t>Equipe 8</t>
  </si>
  <si>
    <t>horaire 1er match samedi</t>
  </si>
  <si>
    <t>Matchs arbitrés par les joueurs des équipes engagées (non forfaite) :</t>
  </si>
  <si>
    <t>Nombre de matchs de repos pour la pause repas :</t>
  </si>
  <si>
    <t>Nom</t>
  </si>
  <si>
    <t>Prénom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</si>
  <si>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</si>
  <si>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</si>
  <si>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</si>
  <si>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</si>
  <si>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</si>
  <si>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</si>
  <si>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</si>
  <si>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</si>
  <si>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</si>
  <si>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</si>
  <si>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</si>
  <si>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</si>
  <si>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</si>
  <si>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</si>
  <si>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</si>
  <si>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</si>
  <si>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</si>
  <si>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Non</t>
  </si>
  <si>
    <t>horaire 1er match dimanche</t>
  </si>
  <si>
    <t>REPOS</t>
  </si>
  <si>
    <t>SELECTED</t>
  </si>
  <si>
    <t>REPAS</t>
  </si>
  <si>
    <t>LAST GAME</t>
  </si>
  <si>
    <t>V.MUCHE2</t>
  </si>
  <si>
    <t>S.ZOZO4</t>
  </si>
  <si>
    <t>S.FLUTE8</t>
  </si>
  <si>
    <t>S.KIKI7</t>
  </si>
  <si>
    <t>L.BIDULE3</t>
  </si>
  <si>
    <t>H.TRUC1</t>
  </si>
  <si>
    <t>G.ZAZA5</t>
  </si>
  <si>
    <t>S.LOLO6</t>
  </si>
  <si>
    <t>F.DUDU9</t>
  </si>
  <si>
    <t>$N$42</t>
  </si>
  <si>
    <t>$M$43</t>
  </si>
  <si>
    <t>$O$44</t>
  </si>
  <si>
    <t>$M$45</t>
  </si>
  <si>
    <t>$N$45</t>
  </si>
  <si>
    <t>$O$45</t>
  </si>
  <si>
    <t>$M$46</t>
  </si>
  <si>
    <t>$N$46</t>
  </si>
  <si>
    <t>$O$46</t>
  </si>
  <si>
    <t>2021 / 2022</t>
  </si>
  <si>
    <t>Division 2 Féminine</t>
  </si>
  <si>
    <t>12 et 13 mars 2022</t>
  </si>
  <si>
    <t>Le Puy en Velay</t>
  </si>
  <si>
    <t>PESSAC F</t>
  </si>
  <si>
    <t>Fontenay F</t>
  </si>
  <si>
    <t>La Rochelle F</t>
  </si>
  <si>
    <t>Lagny F</t>
  </si>
  <si>
    <t>Diderot XII F</t>
  </si>
  <si>
    <t>Pontivy/Quimper F</t>
  </si>
  <si>
    <t>Lille/Berck F</t>
  </si>
  <si>
    <t>Marseille F</t>
  </si>
  <si>
    <t>Clermont/Annemasse F</t>
  </si>
  <si>
    <t>Dinan F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</si>
</sst>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h:mm;@"/>
    <numFmt numFmtId="176" formatCode="&quot;Vrai&quot;;&quot;Vrai&quot;;&quot;Faux&quot;"/>
    <numFmt numFmtId="177" formatCode="&quot;Actif&quot;;&quot;Actif&quot;;&quot;Inactif&quot;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</numFmts>
  <fonts count="58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i/>
      <u val="single"/>
      <sz val="12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26"/>
        <bgColor indexed="8"/>
      </patternFill>
    </fill>
    <fill>
      <patternFill patternType="gray125">
        <bgColor indexed="29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20" fontId="9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53" applyAlignment="1">
      <alignment horizontal="left" wrapText="1"/>
      <protection/>
    </xf>
    <xf numFmtId="0" fontId="0" fillId="0" borderId="0" xfId="53" applyAlignment="1">
      <alignment wrapText="1"/>
      <protection/>
    </xf>
    <xf numFmtId="0" fontId="0" fillId="0" borderId="0" xfId="53">
      <alignment/>
      <protection/>
    </xf>
    <xf numFmtId="0" fontId="1" fillId="0" borderId="17" xfId="53" applyFont="1" applyBorder="1" applyAlignment="1">
      <alignment horizontal="left" wrapText="1"/>
      <protection/>
    </xf>
    <xf numFmtId="0" fontId="1" fillId="0" borderId="17" xfId="53" applyFont="1" applyBorder="1" applyAlignment="1">
      <alignment wrapText="1"/>
      <protection/>
    </xf>
    <xf numFmtId="0" fontId="1" fillId="0" borderId="0" xfId="53" applyFont="1" applyAlignment="1">
      <alignment horizontal="left" wrapText="1"/>
      <protection/>
    </xf>
    <xf numFmtId="0" fontId="1" fillId="0" borderId="0" xfId="53" applyFont="1" applyAlignment="1">
      <alignment wrapText="1"/>
      <protection/>
    </xf>
    <xf numFmtId="0" fontId="0" fillId="0" borderId="0" xfId="53" applyAlignment="1">
      <alignment horizontal="left"/>
      <protection/>
    </xf>
    <xf numFmtId="0" fontId="1" fillId="0" borderId="17" xfId="54" applyFont="1" applyBorder="1" applyAlignment="1">
      <alignment wrapText="1"/>
      <protection/>
    </xf>
    <xf numFmtId="0" fontId="0" fillId="0" borderId="0" xfId="54">
      <alignment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3" fillId="36" borderId="0" xfId="53" applyFont="1" applyFill="1" applyAlignment="1">
      <alignment horizontal="center"/>
      <protection/>
    </xf>
    <xf numFmtId="0" fontId="0" fillId="36" borderId="0" xfId="53" applyFill="1">
      <alignment/>
      <protection/>
    </xf>
    <xf numFmtId="0" fontId="0" fillId="36" borderId="0" xfId="53" applyFill="1" applyAlignment="1">
      <alignment vertical="center" wrapText="1"/>
      <protection/>
    </xf>
    <xf numFmtId="0" fontId="3" fillId="37" borderId="17" xfId="53" applyFont="1" applyFill="1" applyBorder="1" applyAlignment="1">
      <alignment horizontal="center"/>
      <protection/>
    </xf>
    <xf numFmtId="0" fontId="4" fillId="37" borderId="15" xfId="53" applyFont="1" applyFill="1" applyBorder="1" applyAlignment="1">
      <alignment horizontal="center"/>
      <protection/>
    </xf>
    <xf numFmtId="0" fontId="1" fillId="36" borderId="0" xfId="53" applyFont="1" applyFill="1">
      <alignment/>
      <protection/>
    </xf>
    <xf numFmtId="0" fontId="0" fillId="37" borderId="17" xfId="53" applyFill="1" applyBorder="1" applyAlignment="1">
      <alignment horizontal="left"/>
      <protection/>
    </xf>
    <xf numFmtId="0" fontId="0" fillId="37" borderId="17" xfId="53" applyFill="1" applyBorder="1">
      <alignment/>
      <protection/>
    </xf>
    <xf numFmtId="0" fontId="3" fillId="36" borderId="0" xfId="53" applyFont="1" applyFill="1" applyBorder="1" applyAlignment="1">
      <alignment horizontal="center"/>
      <protection/>
    </xf>
    <xf numFmtId="0" fontId="0" fillId="36" borderId="0" xfId="53" applyFill="1" applyAlignment="1">
      <alignment horizontal="left"/>
      <protection/>
    </xf>
    <xf numFmtId="0" fontId="12" fillId="35" borderId="15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17" xfId="53" applyFont="1" applyBorder="1" applyAlignment="1" applyProtection="1">
      <alignment wrapText="1"/>
      <protection locked="0"/>
    </xf>
    <xf numFmtId="0" fontId="1" fillId="0" borderId="17" xfId="54" applyFont="1" applyBorder="1" applyAlignment="1" applyProtection="1">
      <alignment wrapText="1"/>
      <protection locked="0"/>
    </xf>
    <xf numFmtId="20" fontId="1" fillId="0" borderId="17" xfId="53" applyNumberFormat="1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5" fillId="0" borderId="3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0" fillId="0" borderId="17" xfId="54" applyNumberFormat="1" applyFont="1" applyFill="1" applyBorder="1" applyAlignment="1">
      <alignment horizontal="center"/>
      <protection/>
    </xf>
    <xf numFmtId="0" fontId="0" fillId="0" borderId="17" xfId="54" applyFont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7" xfId="54" applyBorder="1" applyAlignment="1">
      <alignment horizontal="center"/>
      <protection/>
    </xf>
    <xf numFmtId="0" fontId="0" fillId="0" borderId="0" xfId="0" applyAlignment="1" applyProtection="1">
      <alignment vertical="center"/>
      <protection locked="0"/>
    </xf>
    <xf numFmtId="0" fontId="1" fillId="38" borderId="24" xfId="0" applyFont="1" applyFill="1" applyBorder="1" applyAlignment="1" applyProtection="1">
      <alignment horizontal="center"/>
      <protection/>
    </xf>
    <xf numFmtId="0" fontId="1" fillId="38" borderId="33" xfId="0" applyFont="1" applyFill="1" applyBorder="1" applyAlignment="1" applyProtection="1">
      <alignment horizontal="center"/>
      <protection/>
    </xf>
    <xf numFmtId="0" fontId="1" fillId="38" borderId="17" xfId="0" applyFont="1" applyFill="1" applyBorder="1" applyAlignment="1" applyProtection="1">
      <alignment horizontal="center"/>
      <protection/>
    </xf>
    <xf numFmtId="0" fontId="1" fillId="38" borderId="20" xfId="0" applyFont="1" applyFill="1" applyBorder="1" applyAlignment="1" applyProtection="1">
      <alignment horizontal="center"/>
      <protection/>
    </xf>
    <xf numFmtId="0" fontId="1" fillId="38" borderId="34" xfId="0" applyFont="1" applyFill="1" applyBorder="1" applyAlignment="1" applyProtection="1">
      <alignment horizontal="center"/>
      <protection/>
    </xf>
    <xf numFmtId="0" fontId="1" fillId="38" borderId="18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0" fillId="0" borderId="38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2" fillId="0" borderId="38" xfId="0" applyNumberFormat="1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0" fontId="5" fillId="40" borderId="39" xfId="0" applyFont="1" applyFill="1" applyBorder="1" applyAlignment="1">
      <alignment vertical="center"/>
    </xf>
    <xf numFmtId="0" fontId="1" fillId="40" borderId="28" xfId="0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vertical="center"/>
    </xf>
    <xf numFmtId="0" fontId="1" fillId="40" borderId="40" xfId="0" applyFont="1" applyFill="1" applyBorder="1" applyAlignment="1">
      <alignment horizontal="center" vertical="center"/>
    </xf>
    <xf numFmtId="0" fontId="3" fillId="36" borderId="0" xfId="53" applyFont="1" applyFill="1">
      <alignment/>
      <protection/>
    </xf>
    <xf numFmtId="0" fontId="5" fillId="40" borderId="18" xfId="0" applyFont="1" applyFill="1" applyBorder="1" applyAlignment="1">
      <alignment vertical="center"/>
    </xf>
    <xf numFmtId="0" fontId="1" fillId="40" borderId="41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33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 locked="0"/>
    </xf>
    <xf numFmtId="0" fontId="3" fillId="0" borderId="22" xfId="53" applyFont="1" applyBorder="1" applyAlignment="1">
      <alignment horizontal="left" wrapText="1"/>
      <protection/>
    </xf>
    <xf numFmtId="0" fontId="5" fillId="0" borderId="20" xfId="0" applyFont="1" applyBorder="1" applyAlignment="1" applyProtection="1">
      <alignment/>
      <protection locked="0"/>
    </xf>
    <xf numFmtId="0" fontId="0" fillId="41" borderId="23" xfId="53" applyFill="1" applyBorder="1">
      <alignment/>
      <protection/>
    </xf>
    <xf numFmtId="0" fontId="3" fillId="0" borderId="24" xfId="53" applyFont="1" applyBorder="1" applyAlignment="1">
      <alignment horizontal="left" wrapText="1"/>
      <protection/>
    </xf>
    <xf numFmtId="0" fontId="0" fillId="41" borderId="34" xfId="53" applyFill="1" applyBorder="1">
      <alignment/>
      <protection/>
    </xf>
    <xf numFmtId="0" fontId="3" fillId="0" borderId="24" xfId="53" applyFont="1" applyBorder="1" applyAlignment="1">
      <alignment horizontal="left"/>
      <protection/>
    </xf>
    <xf numFmtId="0" fontId="3" fillId="0" borderId="33" xfId="53" applyFont="1" applyBorder="1" applyAlignment="1">
      <alignment horizontal="left"/>
      <protection/>
    </xf>
    <xf numFmtId="0" fontId="5" fillId="0" borderId="18" xfId="0" applyFont="1" applyBorder="1" applyAlignment="1" applyProtection="1">
      <alignment/>
      <protection locked="0"/>
    </xf>
    <xf numFmtId="0" fontId="0" fillId="41" borderId="21" xfId="53" applyFill="1" applyBorder="1">
      <alignment/>
      <protection/>
    </xf>
    <xf numFmtId="0" fontId="0" fillId="41" borderId="42" xfId="53" applyFill="1" applyBorder="1">
      <alignment/>
      <protection/>
    </xf>
    <xf numFmtId="20" fontId="1" fillId="0" borderId="17" xfId="54" applyNumberFormat="1" applyFont="1" applyBorder="1" applyAlignment="1">
      <alignment wrapText="1"/>
      <protection/>
    </xf>
    <xf numFmtId="0" fontId="8" fillId="0" borderId="17" xfId="54" applyFont="1" applyBorder="1" applyAlignment="1">
      <alignment/>
      <protection/>
    </xf>
    <xf numFmtId="0" fontId="1" fillId="0" borderId="17" xfId="54" applyFont="1" applyBorder="1" applyAlignment="1">
      <alignment horizontal="center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5" fillId="0" borderId="17" xfId="54" applyFont="1" applyBorder="1">
      <alignment/>
      <protection/>
    </xf>
    <xf numFmtId="49" fontId="0" fillId="0" borderId="17" xfId="54" applyNumberFormat="1" applyFont="1" applyFill="1" applyBorder="1" applyAlignment="1">
      <alignment horizontal="center" shrinkToFit="1"/>
      <protection/>
    </xf>
    <xf numFmtId="0" fontId="0" fillId="0" borderId="17" xfId="54" applyBorder="1">
      <alignment/>
      <protection/>
    </xf>
    <xf numFmtId="0" fontId="0" fillId="0" borderId="0" xfId="54" applyAlignment="1">
      <alignment shrinkToFit="1"/>
      <protection/>
    </xf>
    <xf numFmtId="1" fontId="5" fillId="35" borderId="43" xfId="0" applyNumberFormat="1" applyFont="1" applyFill="1" applyBorder="1" applyAlignment="1" applyProtection="1">
      <alignment horizontal="center"/>
      <protection/>
    </xf>
    <xf numFmtId="1" fontId="5" fillId="35" borderId="4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45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46" xfId="0" applyFont="1" applyFill="1" applyBorder="1" applyAlignment="1" applyProtection="1">
      <alignment/>
      <protection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47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3" fillId="42" borderId="0" xfId="0" applyFont="1" applyFill="1" applyBorder="1" applyAlignment="1">
      <alignment vertical="center"/>
    </xf>
    <xf numFmtId="0" fontId="3" fillId="42" borderId="11" xfId="0" applyFont="1" applyFill="1" applyBorder="1" applyAlignment="1">
      <alignment vertical="center"/>
    </xf>
    <xf numFmtId="0" fontId="20" fillId="43" borderId="1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43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20" fillId="44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42" borderId="0" xfId="0" applyFont="1" applyFill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44" borderId="15" xfId="0" applyFont="1" applyFill="1" applyBorder="1" applyAlignment="1" applyProtection="1">
      <alignment horizontal="center" vertical="center" shrinkToFit="1"/>
      <protection locked="0"/>
    </xf>
    <xf numFmtId="0" fontId="3" fillId="35" borderId="15" xfId="0" applyFont="1" applyFill="1" applyBorder="1" applyAlignment="1">
      <alignment horizontal="center" vertical="center" shrinkToFit="1"/>
    </xf>
    <xf numFmtId="0" fontId="1" fillId="40" borderId="17" xfId="0" applyFont="1" applyFill="1" applyBorder="1" applyAlignment="1">
      <alignment vertical="center"/>
    </xf>
    <xf numFmtId="0" fontId="20" fillId="0" borderId="31" xfId="0" applyFont="1" applyBorder="1" applyAlignment="1" applyProtection="1">
      <alignment/>
      <protection/>
    </xf>
    <xf numFmtId="0" fontId="1" fillId="0" borderId="0" xfId="53" applyFont="1" applyAlignment="1">
      <alignment horizontal="center" wrapText="1"/>
      <protection/>
    </xf>
    <xf numFmtId="0" fontId="1" fillId="0" borderId="28" xfId="54" applyFont="1" applyBorder="1" applyAlignment="1">
      <alignment horizontal="center"/>
      <protection/>
    </xf>
    <xf numFmtId="0" fontId="1" fillId="0" borderId="49" xfId="54" applyFont="1" applyBorder="1" applyAlignment="1">
      <alignment horizontal="center"/>
      <protection/>
    </xf>
    <xf numFmtId="0" fontId="1" fillId="0" borderId="29" xfId="54" applyFont="1" applyBorder="1" applyAlignment="1">
      <alignment horizontal="center"/>
      <protection/>
    </xf>
    <xf numFmtId="0" fontId="3" fillId="42" borderId="5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7" fillId="1" borderId="12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52" xfId="0" applyFont="1" applyFill="1" applyBorder="1" applyAlignment="1" applyProtection="1">
      <alignment horizontal="center"/>
      <protection locked="0"/>
    </xf>
    <xf numFmtId="0" fontId="5" fillId="35" borderId="53" xfId="0" applyFont="1" applyFill="1" applyBorder="1" applyAlignment="1" applyProtection="1">
      <alignment horizontal="center"/>
      <protection locked="0"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52" xfId="0" applyFont="1" applyFill="1" applyBorder="1" applyAlignment="1" applyProtection="1">
      <alignment horizontal="center"/>
      <protection/>
    </xf>
    <xf numFmtId="0" fontId="5" fillId="35" borderId="53" xfId="0" applyFont="1" applyFill="1" applyBorder="1" applyAlignment="1" applyProtection="1">
      <alignment horizontal="center"/>
      <protection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54" xfId="0" applyFont="1" applyFill="1" applyBorder="1" applyAlignment="1" applyProtection="1">
      <alignment horizontal="center"/>
      <protection locked="0"/>
    </xf>
    <xf numFmtId="0" fontId="5" fillId="35" borderId="55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54" xfId="0" applyFont="1" applyFill="1" applyBorder="1" applyAlignment="1" applyProtection="1">
      <alignment horizontal="center"/>
      <protection/>
    </xf>
    <xf numFmtId="0" fontId="5" fillId="35" borderId="55" xfId="0" applyFont="1" applyFill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1" fillId="36" borderId="0" xfId="53" applyFont="1" applyFill="1" applyAlignment="1">
      <alignment vertical="center" wrapText="1"/>
      <protection/>
    </xf>
    <xf numFmtId="0" fontId="3" fillId="36" borderId="0" xfId="53" applyFont="1" applyFill="1" applyAlignment="1">
      <alignment horizontal="center"/>
      <protection/>
    </xf>
    <xf numFmtId="0" fontId="10" fillId="0" borderId="0" xfId="53" applyFont="1" applyAlignment="1">
      <alignment wrapText="1"/>
      <protection/>
    </xf>
    <xf numFmtId="0" fontId="10" fillId="0" borderId="57" xfId="53" applyFont="1" applyBorder="1" applyAlignment="1">
      <alignment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>
      <font>
        <color theme="0"/>
      </font>
    </dxf>
    <dxf>
      <font>
        <color theme="8" tint="0.7999799847602844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</xdr:colOff>
      <xdr:row>2</xdr:row>
      <xdr:rowOff>238125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6</xdr:col>
      <xdr:colOff>200025</xdr:colOff>
      <xdr:row>2</xdr:row>
      <xdr:rowOff>314325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80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1209675</xdr:colOff>
      <xdr:row>1</xdr:row>
      <xdr:rowOff>981075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771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2</xdr:col>
      <xdr:colOff>714375</xdr:colOff>
      <xdr:row>8</xdr:row>
      <xdr:rowOff>85725</xdr:rowOff>
    </xdr:to>
    <xdr:sp>
      <xdr:nvSpPr>
        <xdr:cNvPr id="1" name="Line 31"/>
        <xdr:cNvSpPr>
          <a:spLocks/>
        </xdr:cNvSpPr>
      </xdr:nvSpPr>
      <xdr:spPr>
        <a:xfrm flipV="1">
          <a:off x="1628775" y="18192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76200</xdr:rowOff>
    </xdr:from>
    <xdr:to>
      <xdr:col>2</xdr:col>
      <xdr:colOff>714375</xdr:colOff>
      <xdr:row>9</xdr:row>
      <xdr:rowOff>85725</xdr:rowOff>
    </xdr:to>
    <xdr:sp>
      <xdr:nvSpPr>
        <xdr:cNvPr id="2" name="Line 32"/>
        <xdr:cNvSpPr>
          <a:spLocks/>
        </xdr:cNvSpPr>
      </xdr:nvSpPr>
      <xdr:spPr>
        <a:xfrm flipV="1">
          <a:off x="1628775" y="20288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76200</xdr:rowOff>
    </xdr:from>
    <xdr:to>
      <xdr:col>2</xdr:col>
      <xdr:colOff>714375</xdr:colOff>
      <xdr:row>10</xdr:row>
      <xdr:rowOff>85725</xdr:rowOff>
    </xdr:to>
    <xdr:sp>
      <xdr:nvSpPr>
        <xdr:cNvPr id="3" name="Line 33"/>
        <xdr:cNvSpPr>
          <a:spLocks/>
        </xdr:cNvSpPr>
      </xdr:nvSpPr>
      <xdr:spPr>
        <a:xfrm flipV="1">
          <a:off x="1628775" y="22383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714375</xdr:colOff>
      <xdr:row>11</xdr:row>
      <xdr:rowOff>85725</xdr:rowOff>
    </xdr:to>
    <xdr:sp>
      <xdr:nvSpPr>
        <xdr:cNvPr id="4" name="Line 34"/>
        <xdr:cNvSpPr>
          <a:spLocks/>
        </xdr:cNvSpPr>
      </xdr:nvSpPr>
      <xdr:spPr>
        <a:xfrm flipV="1">
          <a:off x="1628775" y="24479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714375</xdr:colOff>
      <xdr:row>12</xdr:row>
      <xdr:rowOff>85725</xdr:rowOff>
    </xdr:to>
    <xdr:sp>
      <xdr:nvSpPr>
        <xdr:cNvPr id="5" name="Line 35"/>
        <xdr:cNvSpPr>
          <a:spLocks/>
        </xdr:cNvSpPr>
      </xdr:nvSpPr>
      <xdr:spPr>
        <a:xfrm flipV="1">
          <a:off x="1628775" y="26574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76200</xdr:rowOff>
    </xdr:from>
    <xdr:to>
      <xdr:col>2</xdr:col>
      <xdr:colOff>714375</xdr:colOff>
      <xdr:row>15</xdr:row>
      <xdr:rowOff>85725</xdr:rowOff>
    </xdr:to>
    <xdr:sp>
      <xdr:nvSpPr>
        <xdr:cNvPr id="6" name="Line 36"/>
        <xdr:cNvSpPr>
          <a:spLocks/>
        </xdr:cNvSpPr>
      </xdr:nvSpPr>
      <xdr:spPr>
        <a:xfrm flipV="1">
          <a:off x="1628775" y="32956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16</xdr:row>
      <xdr:rowOff>76200</xdr:rowOff>
    </xdr:from>
    <xdr:to>
      <xdr:col>2</xdr:col>
      <xdr:colOff>714375</xdr:colOff>
      <xdr:row>16</xdr:row>
      <xdr:rowOff>85725</xdr:rowOff>
    </xdr:to>
    <xdr:sp>
      <xdr:nvSpPr>
        <xdr:cNvPr id="7" name="Line 37"/>
        <xdr:cNvSpPr>
          <a:spLocks/>
        </xdr:cNvSpPr>
      </xdr:nvSpPr>
      <xdr:spPr>
        <a:xfrm flipV="1">
          <a:off x="1628775" y="35052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17</xdr:row>
      <xdr:rowOff>76200</xdr:rowOff>
    </xdr:from>
    <xdr:to>
      <xdr:col>2</xdr:col>
      <xdr:colOff>714375</xdr:colOff>
      <xdr:row>17</xdr:row>
      <xdr:rowOff>85725</xdr:rowOff>
    </xdr:to>
    <xdr:sp>
      <xdr:nvSpPr>
        <xdr:cNvPr id="8" name="Line 38"/>
        <xdr:cNvSpPr>
          <a:spLocks/>
        </xdr:cNvSpPr>
      </xdr:nvSpPr>
      <xdr:spPr>
        <a:xfrm flipV="1">
          <a:off x="1628775" y="36766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18</xdr:row>
      <xdr:rowOff>76200</xdr:rowOff>
    </xdr:from>
    <xdr:to>
      <xdr:col>2</xdr:col>
      <xdr:colOff>714375</xdr:colOff>
      <xdr:row>18</xdr:row>
      <xdr:rowOff>85725</xdr:rowOff>
    </xdr:to>
    <xdr:sp>
      <xdr:nvSpPr>
        <xdr:cNvPr id="9" name="Line 39"/>
        <xdr:cNvSpPr>
          <a:spLocks/>
        </xdr:cNvSpPr>
      </xdr:nvSpPr>
      <xdr:spPr>
        <a:xfrm flipV="1">
          <a:off x="1628775" y="38385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19</xdr:row>
      <xdr:rowOff>76200</xdr:rowOff>
    </xdr:from>
    <xdr:to>
      <xdr:col>2</xdr:col>
      <xdr:colOff>714375</xdr:colOff>
      <xdr:row>19</xdr:row>
      <xdr:rowOff>85725</xdr:rowOff>
    </xdr:to>
    <xdr:sp>
      <xdr:nvSpPr>
        <xdr:cNvPr id="10" name="Line 40"/>
        <xdr:cNvSpPr>
          <a:spLocks/>
        </xdr:cNvSpPr>
      </xdr:nvSpPr>
      <xdr:spPr>
        <a:xfrm flipV="1">
          <a:off x="1628775" y="40005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76200</xdr:rowOff>
    </xdr:from>
    <xdr:to>
      <xdr:col>10</xdr:col>
      <xdr:colOff>0</xdr:colOff>
      <xdr:row>26</xdr:row>
      <xdr:rowOff>19050</xdr:rowOff>
    </xdr:to>
    <xdr:grpSp>
      <xdr:nvGrpSpPr>
        <xdr:cNvPr id="11" name="Group 62"/>
        <xdr:cNvGrpSpPr>
          <a:grpSpLocks/>
        </xdr:cNvGrpSpPr>
      </xdr:nvGrpSpPr>
      <xdr:grpSpPr>
        <a:xfrm flipV="1">
          <a:off x="3867150" y="4810125"/>
          <a:ext cx="3476625" cy="266700"/>
          <a:chOff x="548" y="289"/>
          <a:chExt cx="80" cy="40"/>
        </a:xfrm>
        <a:solidFill>
          <a:srgbClr val="FFFFFF"/>
        </a:solidFill>
      </xdr:grpSpPr>
      <xdr:sp>
        <xdr:nvSpPr>
          <xdr:cNvPr id="12" name="Line 63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64"/>
          <xdr:cNvSpPr txBox="1">
            <a:spLocks noChangeArrowheads="1"/>
          </xdr:cNvSpPr>
        </xdr:nvSpPr>
        <xdr:spPr>
          <a:xfrm>
            <a:off x="575" y="296"/>
            <a:ext cx="3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28575</xdr:colOff>
      <xdr:row>3</xdr:row>
      <xdr:rowOff>152400</xdr:rowOff>
    </xdr:from>
    <xdr:to>
      <xdr:col>12</xdr:col>
      <xdr:colOff>733425</xdr:colOff>
      <xdr:row>7</xdr:row>
      <xdr:rowOff>57150</xdr:rowOff>
    </xdr:to>
    <xdr:grpSp>
      <xdr:nvGrpSpPr>
        <xdr:cNvPr id="14" name="Group 65"/>
        <xdr:cNvGrpSpPr>
          <a:grpSpLocks/>
        </xdr:cNvGrpSpPr>
      </xdr:nvGrpSpPr>
      <xdr:grpSpPr>
        <a:xfrm>
          <a:off x="8582025" y="676275"/>
          <a:ext cx="1466850" cy="904875"/>
          <a:chOff x="548" y="288"/>
          <a:chExt cx="80" cy="38"/>
        </a:xfrm>
        <a:solidFill>
          <a:srgbClr val="FFFFFF"/>
        </a:solidFill>
      </xdr:grpSpPr>
      <xdr:sp>
        <xdr:nvSpPr>
          <xdr:cNvPr id="15" name="Line 66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67"/>
          <xdr:cNvSpPr txBox="1">
            <a:spLocks noChangeArrowheads="1"/>
          </xdr:cNvSpPr>
        </xdr:nvSpPr>
        <xdr:spPr>
          <a:xfrm>
            <a:off x="574" y="288"/>
            <a:ext cx="6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47625</xdr:colOff>
      <xdr:row>10</xdr:row>
      <xdr:rowOff>104775</xdr:rowOff>
    </xdr:from>
    <xdr:to>
      <xdr:col>12</xdr:col>
      <xdr:colOff>704850</xdr:colOff>
      <xdr:row>13</xdr:row>
      <xdr:rowOff>19050</xdr:rowOff>
    </xdr:to>
    <xdr:sp>
      <xdr:nvSpPr>
        <xdr:cNvPr id="17" name="Line 68"/>
        <xdr:cNvSpPr>
          <a:spLocks/>
        </xdr:cNvSpPr>
      </xdr:nvSpPr>
      <xdr:spPr>
        <a:xfrm flipV="1">
          <a:off x="8601075" y="2266950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419100</xdr:colOff>
      <xdr:row>11</xdr:row>
      <xdr:rowOff>0</xdr:rowOff>
    </xdr:from>
    <xdr:ext cx="133350" cy="219075"/>
    <xdr:sp>
      <xdr:nvSpPr>
        <xdr:cNvPr id="18" name="Text Box 69"/>
        <xdr:cNvSpPr txBox="1">
          <a:spLocks noChangeArrowheads="1"/>
        </xdr:cNvSpPr>
      </xdr:nvSpPr>
      <xdr:spPr>
        <a:xfrm>
          <a:off x="8972550" y="23717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10</xdr:col>
      <xdr:colOff>1200150</xdr:colOff>
      <xdr:row>2</xdr:row>
      <xdr:rowOff>38100</xdr:rowOff>
    </xdr:from>
    <xdr:to>
      <xdr:col>12</xdr:col>
      <xdr:colOff>733425</xdr:colOff>
      <xdr:row>6</xdr:row>
      <xdr:rowOff>66675</xdr:rowOff>
    </xdr:to>
    <xdr:grpSp>
      <xdr:nvGrpSpPr>
        <xdr:cNvPr id="19" name="Group 70"/>
        <xdr:cNvGrpSpPr>
          <a:grpSpLocks/>
        </xdr:cNvGrpSpPr>
      </xdr:nvGrpSpPr>
      <xdr:grpSpPr>
        <a:xfrm>
          <a:off x="8543925" y="400050"/>
          <a:ext cx="1504950" cy="685800"/>
          <a:chOff x="548" y="288"/>
          <a:chExt cx="80" cy="38"/>
        </a:xfrm>
        <a:solidFill>
          <a:srgbClr val="FFFFFF"/>
        </a:solidFill>
      </xdr:grpSpPr>
      <xdr:sp>
        <xdr:nvSpPr>
          <xdr:cNvPr id="20" name="Line 71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72"/>
          <xdr:cNvSpPr txBox="1">
            <a:spLocks noChangeArrowheads="1"/>
          </xdr:cNvSpPr>
        </xdr:nvSpPr>
        <xdr:spPr>
          <a:xfrm>
            <a:off x="575" y="288"/>
            <a:ext cx="7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
</a:t>
            </a:r>
          </a:p>
        </xdr:txBody>
      </xdr:sp>
    </xdr:grpSp>
    <xdr:clientData/>
  </xdr:twoCellAnchor>
  <xdr:twoCellAnchor>
    <xdr:from>
      <xdr:col>11</xdr:col>
      <xdr:colOff>28575</xdr:colOff>
      <xdr:row>7</xdr:row>
      <xdr:rowOff>66675</xdr:rowOff>
    </xdr:from>
    <xdr:to>
      <xdr:col>12</xdr:col>
      <xdr:colOff>723900</xdr:colOff>
      <xdr:row>9</xdr:row>
      <xdr:rowOff>47625</xdr:rowOff>
    </xdr:to>
    <xdr:grpSp>
      <xdr:nvGrpSpPr>
        <xdr:cNvPr id="22" name="Group 73"/>
        <xdr:cNvGrpSpPr>
          <a:grpSpLocks/>
        </xdr:cNvGrpSpPr>
      </xdr:nvGrpSpPr>
      <xdr:grpSpPr>
        <a:xfrm>
          <a:off x="8582025" y="1590675"/>
          <a:ext cx="1457325" cy="409575"/>
          <a:chOff x="548" y="288"/>
          <a:chExt cx="80" cy="74"/>
        </a:xfrm>
        <a:solidFill>
          <a:srgbClr val="FFFFFF"/>
        </a:solidFill>
      </xdr:grpSpPr>
      <xdr:sp>
        <xdr:nvSpPr>
          <xdr:cNvPr id="23" name="Line 74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75"/>
          <xdr:cNvSpPr txBox="1">
            <a:spLocks noChangeArrowheads="1"/>
          </xdr:cNvSpPr>
        </xdr:nvSpPr>
        <xdr:spPr>
          <a:xfrm>
            <a:off x="574" y="288"/>
            <a:ext cx="7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
</a:t>
            </a:r>
          </a:p>
        </xdr:txBody>
      </xdr:sp>
    </xdr:grpSp>
    <xdr:clientData/>
  </xdr:twoCellAnchor>
  <xdr:twoCellAnchor>
    <xdr:from>
      <xdr:col>11</xdr:col>
      <xdr:colOff>19050</xdr:colOff>
      <xdr:row>8</xdr:row>
      <xdr:rowOff>95250</xdr:rowOff>
    </xdr:from>
    <xdr:to>
      <xdr:col>12</xdr:col>
      <xdr:colOff>733425</xdr:colOff>
      <xdr:row>10</xdr:row>
      <xdr:rowOff>95250</xdr:rowOff>
    </xdr:to>
    <xdr:grpSp>
      <xdr:nvGrpSpPr>
        <xdr:cNvPr id="25" name="Group 76"/>
        <xdr:cNvGrpSpPr>
          <a:grpSpLocks/>
        </xdr:cNvGrpSpPr>
      </xdr:nvGrpSpPr>
      <xdr:grpSpPr>
        <a:xfrm>
          <a:off x="8572500" y="1838325"/>
          <a:ext cx="1476375" cy="419100"/>
          <a:chOff x="548" y="289"/>
          <a:chExt cx="80" cy="88"/>
        </a:xfrm>
        <a:solidFill>
          <a:srgbClr val="FFFFFF"/>
        </a:solidFill>
      </xdr:grpSpPr>
      <xdr:sp>
        <xdr:nvSpPr>
          <xdr:cNvPr id="26" name="Line 77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78"/>
          <xdr:cNvSpPr txBox="1">
            <a:spLocks noChangeArrowheads="1"/>
          </xdr:cNvSpPr>
        </xdr:nvSpPr>
        <xdr:spPr>
          <a:xfrm>
            <a:off x="573" y="291"/>
            <a:ext cx="6" cy="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
</a:t>
            </a:r>
          </a:p>
        </xdr:txBody>
      </xdr:sp>
    </xdr:grpSp>
    <xdr:clientData/>
  </xdr:twoCellAnchor>
  <xdr:twoCellAnchor>
    <xdr:from>
      <xdr:col>11</xdr:col>
      <xdr:colOff>28575</xdr:colOff>
      <xdr:row>11</xdr:row>
      <xdr:rowOff>161925</xdr:rowOff>
    </xdr:from>
    <xdr:to>
      <xdr:col>12</xdr:col>
      <xdr:colOff>685800</xdr:colOff>
      <xdr:row>14</xdr:row>
      <xdr:rowOff>76200</xdr:rowOff>
    </xdr:to>
    <xdr:sp>
      <xdr:nvSpPr>
        <xdr:cNvPr id="28" name="Line 79"/>
        <xdr:cNvSpPr>
          <a:spLocks/>
        </xdr:cNvSpPr>
      </xdr:nvSpPr>
      <xdr:spPr>
        <a:xfrm flipV="1">
          <a:off x="8582025" y="2533650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638175</xdr:colOff>
      <xdr:row>12</xdr:row>
      <xdr:rowOff>104775</xdr:rowOff>
    </xdr:from>
    <xdr:ext cx="114300" cy="219075"/>
    <xdr:sp>
      <xdr:nvSpPr>
        <xdr:cNvPr id="29" name="Text Box 80"/>
        <xdr:cNvSpPr txBox="1">
          <a:spLocks noChangeArrowheads="1"/>
        </xdr:cNvSpPr>
      </xdr:nvSpPr>
      <xdr:spPr>
        <a:xfrm>
          <a:off x="9191625" y="26860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28575</xdr:colOff>
      <xdr:row>12</xdr:row>
      <xdr:rowOff>133350</xdr:rowOff>
    </xdr:from>
    <xdr:to>
      <xdr:col>12</xdr:col>
      <xdr:colOff>704850</xdr:colOff>
      <xdr:row>17</xdr:row>
      <xdr:rowOff>9525</xdr:rowOff>
    </xdr:to>
    <xdr:sp>
      <xdr:nvSpPr>
        <xdr:cNvPr id="30" name="Line 81"/>
        <xdr:cNvSpPr>
          <a:spLocks/>
        </xdr:cNvSpPr>
      </xdr:nvSpPr>
      <xdr:spPr>
        <a:xfrm flipV="1">
          <a:off x="8582025" y="2714625"/>
          <a:ext cx="14382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485775</xdr:colOff>
      <xdr:row>14</xdr:row>
      <xdr:rowOff>38100</xdr:rowOff>
    </xdr:from>
    <xdr:ext cx="133350" cy="219075"/>
    <xdr:sp>
      <xdr:nvSpPr>
        <xdr:cNvPr id="31" name="Text Box 82"/>
        <xdr:cNvSpPr txBox="1">
          <a:spLocks noChangeArrowheads="1"/>
        </xdr:cNvSpPr>
      </xdr:nvSpPr>
      <xdr:spPr>
        <a:xfrm>
          <a:off x="9039225" y="303847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47625</xdr:colOff>
      <xdr:row>13</xdr:row>
      <xdr:rowOff>171450</xdr:rowOff>
    </xdr:from>
    <xdr:to>
      <xdr:col>12</xdr:col>
      <xdr:colOff>733425</xdr:colOff>
      <xdr:row>18</xdr:row>
      <xdr:rowOff>85725</xdr:rowOff>
    </xdr:to>
    <xdr:sp>
      <xdr:nvSpPr>
        <xdr:cNvPr id="32" name="Line 83"/>
        <xdr:cNvSpPr>
          <a:spLocks/>
        </xdr:cNvSpPr>
      </xdr:nvSpPr>
      <xdr:spPr>
        <a:xfrm flipV="1">
          <a:off x="8601075" y="2962275"/>
          <a:ext cx="1447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552450</xdr:colOff>
      <xdr:row>15</xdr:row>
      <xdr:rowOff>171450</xdr:rowOff>
    </xdr:from>
    <xdr:ext cx="114300" cy="219075"/>
    <xdr:sp>
      <xdr:nvSpPr>
        <xdr:cNvPr id="33" name="Text Box 84"/>
        <xdr:cNvSpPr txBox="1">
          <a:spLocks noChangeArrowheads="1"/>
        </xdr:cNvSpPr>
      </xdr:nvSpPr>
      <xdr:spPr>
        <a:xfrm>
          <a:off x="9105900" y="33909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9525</xdr:colOff>
      <xdr:row>15</xdr:row>
      <xdr:rowOff>9525</xdr:rowOff>
    </xdr:from>
    <xdr:to>
      <xdr:col>12</xdr:col>
      <xdr:colOff>685800</xdr:colOff>
      <xdr:row>23</xdr:row>
      <xdr:rowOff>104775</xdr:rowOff>
    </xdr:to>
    <xdr:sp>
      <xdr:nvSpPr>
        <xdr:cNvPr id="34" name="Line 86"/>
        <xdr:cNvSpPr>
          <a:spLocks/>
        </xdr:cNvSpPr>
      </xdr:nvSpPr>
      <xdr:spPr>
        <a:xfrm flipV="1">
          <a:off x="8562975" y="3228975"/>
          <a:ext cx="14382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180975</xdr:colOff>
      <xdr:row>16</xdr:row>
      <xdr:rowOff>95250</xdr:rowOff>
    </xdr:from>
    <xdr:ext cx="133350" cy="219075"/>
    <xdr:sp>
      <xdr:nvSpPr>
        <xdr:cNvPr id="35" name="Text Box 87"/>
        <xdr:cNvSpPr txBox="1">
          <a:spLocks noChangeArrowheads="1"/>
        </xdr:cNvSpPr>
      </xdr:nvSpPr>
      <xdr:spPr>
        <a:xfrm>
          <a:off x="9496425" y="352425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0</xdr:colOff>
      <xdr:row>16</xdr:row>
      <xdr:rowOff>28575</xdr:rowOff>
    </xdr:from>
    <xdr:to>
      <xdr:col>13</xdr:col>
      <xdr:colOff>38100</xdr:colOff>
      <xdr:row>24</xdr:row>
      <xdr:rowOff>76200</xdr:rowOff>
    </xdr:to>
    <xdr:sp>
      <xdr:nvSpPr>
        <xdr:cNvPr id="36" name="Line 89"/>
        <xdr:cNvSpPr>
          <a:spLocks/>
        </xdr:cNvSpPr>
      </xdr:nvSpPr>
      <xdr:spPr>
        <a:xfrm flipV="1">
          <a:off x="8553450" y="3457575"/>
          <a:ext cx="15621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314325</xdr:colOff>
      <xdr:row>18</xdr:row>
      <xdr:rowOff>152400</xdr:rowOff>
    </xdr:from>
    <xdr:ext cx="114300" cy="219075"/>
    <xdr:sp>
      <xdr:nvSpPr>
        <xdr:cNvPr id="37" name="Text Box 90"/>
        <xdr:cNvSpPr txBox="1">
          <a:spLocks noChangeArrowheads="1"/>
        </xdr:cNvSpPr>
      </xdr:nvSpPr>
      <xdr:spPr>
        <a:xfrm>
          <a:off x="9629775" y="39147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oneCellAnchor>
    <xdr:from>
      <xdr:col>11</xdr:col>
      <xdr:colOff>419100</xdr:colOff>
      <xdr:row>27</xdr:row>
      <xdr:rowOff>0</xdr:rowOff>
    </xdr:from>
    <xdr:ext cx="19050" cy="190500"/>
    <xdr:sp fLocksText="0">
      <xdr:nvSpPr>
        <xdr:cNvPr id="38" name="Text Box 69"/>
        <xdr:cNvSpPr txBox="1">
          <a:spLocks noChangeArrowheads="1"/>
        </xdr:cNvSpPr>
      </xdr:nvSpPr>
      <xdr:spPr>
        <a:xfrm>
          <a:off x="8972550" y="52197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27</xdr:row>
      <xdr:rowOff>0</xdr:rowOff>
    </xdr:from>
    <xdr:ext cx="19050" cy="190500"/>
    <xdr:sp fLocksText="0">
      <xdr:nvSpPr>
        <xdr:cNvPr id="39" name="Text Box 82"/>
        <xdr:cNvSpPr txBox="1">
          <a:spLocks noChangeArrowheads="1"/>
        </xdr:cNvSpPr>
      </xdr:nvSpPr>
      <xdr:spPr>
        <a:xfrm>
          <a:off x="9039225" y="52197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1</xdr:row>
      <xdr:rowOff>142875</xdr:rowOff>
    </xdr:from>
    <xdr:to>
      <xdr:col>7</xdr:col>
      <xdr:colOff>742950</xdr:colOff>
      <xdr:row>3</xdr:row>
      <xdr:rowOff>66675</xdr:rowOff>
    </xdr:to>
    <xdr:grpSp>
      <xdr:nvGrpSpPr>
        <xdr:cNvPr id="40" name="Group 1"/>
        <xdr:cNvGrpSpPr>
          <a:grpSpLocks/>
        </xdr:cNvGrpSpPr>
      </xdr:nvGrpSpPr>
      <xdr:grpSpPr>
        <a:xfrm>
          <a:off x="5353050" y="342900"/>
          <a:ext cx="723900" cy="247650"/>
          <a:chOff x="468" y="201"/>
          <a:chExt cx="80" cy="57"/>
        </a:xfrm>
        <a:solidFill>
          <a:srgbClr val="FFFFFF"/>
        </a:solidFill>
      </xdr:grpSpPr>
      <xdr:sp>
        <xdr:nvSpPr>
          <xdr:cNvPr id="41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 Box 3"/>
          <xdr:cNvSpPr txBox="1">
            <a:spLocks noChangeArrowheads="1"/>
          </xdr:cNvSpPr>
        </xdr:nvSpPr>
        <xdr:spPr>
          <a:xfrm>
            <a:off x="499" y="201"/>
            <a:ext cx="14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18</xdr:row>
      <xdr:rowOff>76200</xdr:rowOff>
    </xdr:from>
    <xdr:to>
      <xdr:col>7</xdr:col>
      <xdr:colOff>723900</xdr:colOff>
      <xdr:row>20</xdr:row>
      <xdr:rowOff>57150</xdr:rowOff>
    </xdr:to>
    <xdr:grpSp>
      <xdr:nvGrpSpPr>
        <xdr:cNvPr id="43" name="Group 4"/>
        <xdr:cNvGrpSpPr>
          <a:grpSpLocks/>
        </xdr:cNvGrpSpPr>
      </xdr:nvGrpSpPr>
      <xdr:grpSpPr>
        <a:xfrm>
          <a:off x="5353050" y="3838575"/>
          <a:ext cx="704850" cy="304800"/>
          <a:chOff x="548" y="289"/>
          <a:chExt cx="80" cy="61"/>
        </a:xfrm>
        <a:solidFill>
          <a:srgbClr val="FFFFFF"/>
        </a:solidFill>
      </xdr:grpSpPr>
      <xdr:sp>
        <xdr:nvSpPr>
          <xdr:cNvPr id="44" name="Line 5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 Box 6"/>
          <xdr:cNvSpPr txBox="1">
            <a:spLocks noChangeArrowheads="1"/>
          </xdr:cNvSpPr>
        </xdr:nvSpPr>
        <xdr:spPr>
          <a:xfrm>
            <a:off x="575" y="306"/>
            <a:ext cx="13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0</xdr:colOff>
      <xdr:row>4</xdr:row>
      <xdr:rowOff>47625</xdr:rowOff>
    </xdr:from>
    <xdr:to>
      <xdr:col>7</xdr:col>
      <xdr:colOff>714375</xdr:colOff>
      <xdr:row>8</xdr:row>
      <xdr:rowOff>0</xdr:rowOff>
    </xdr:to>
    <xdr:grpSp>
      <xdr:nvGrpSpPr>
        <xdr:cNvPr id="46" name="Group 7"/>
        <xdr:cNvGrpSpPr>
          <a:grpSpLocks/>
        </xdr:cNvGrpSpPr>
      </xdr:nvGrpSpPr>
      <xdr:grpSpPr>
        <a:xfrm>
          <a:off x="5334000" y="733425"/>
          <a:ext cx="714375" cy="1009650"/>
          <a:chOff x="468" y="221"/>
          <a:chExt cx="80" cy="37"/>
        </a:xfrm>
        <a:solidFill>
          <a:srgbClr val="FFFFFF"/>
        </a:solidFill>
      </xdr:grpSpPr>
      <xdr:sp>
        <xdr:nvSpPr>
          <xdr:cNvPr id="47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 Box 9"/>
          <xdr:cNvSpPr txBox="1">
            <a:spLocks noChangeArrowheads="1"/>
          </xdr:cNvSpPr>
        </xdr:nvSpPr>
        <xdr:spPr>
          <a:xfrm>
            <a:off x="510" y="223"/>
            <a:ext cx="1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9525</xdr:colOff>
      <xdr:row>17</xdr:row>
      <xdr:rowOff>123825</xdr:rowOff>
    </xdr:to>
    <xdr:grpSp>
      <xdr:nvGrpSpPr>
        <xdr:cNvPr id="49" name="Group 10"/>
        <xdr:cNvGrpSpPr>
          <a:grpSpLocks/>
        </xdr:cNvGrpSpPr>
      </xdr:nvGrpSpPr>
      <xdr:grpSpPr>
        <a:xfrm>
          <a:off x="5353050" y="3000375"/>
          <a:ext cx="752475" cy="723900"/>
          <a:chOff x="548" y="289"/>
          <a:chExt cx="80" cy="37"/>
        </a:xfrm>
        <a:solidFill>
          <a:srgbClr val="FFFFFF"/>
        </a:solidFill>
      </xdr:grpSpPr>
      <xdr:sp>
        <xdr:nvSpPr>
          <xdr:cNvPr id="50" name="Line 11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12"/>
          <xdr:cNvSpPr txBox="1">
            <a:spLocks noChangeArrowheads="1"/>
          </xdr:cNvSpPr>
        </xdr:nvSpPr>
        <xdr:spPr>
          <a:xfrm>
            <a:off x="603" y="305"/>
            <a:ext cx="13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7</xdr:row>
      <xdr:rowOff>76200</xdr:rowOff>
    </xdr:from>
    <xdr:to>
      <xdr:col>7</xdr:col>
      <xdr:colOff>723900</xdr:colOff>
      <xdr:row>13</xdr:row>
      <xdr:rowOff>0</xdr:rowOff>
    </xdr:to>
    <xdr:grpSp>
      <xdr:nvGrpSpPr>
        <xdr:cNvPr id="52" name="Group 13"/>
        <xdr:cNvGrpSpPr>
          <a:grpSpLocks/>
        </xdr:cNvGrpSpPr>
      </xdr:nvGrpSpPr>
      <xdr:grpSpPr>
        <a:xfrm>
          <a:off x="5353050" y="1600200"/>
          <a:ext cx="704850" cy="1190625"/>
          <a:chOff x="468" y="221"/>
          <a:chExt cx="80" cy="37"/>
        </a:xfrm>
        <a:solidFill>
          <a:srgbClr val="FFFFFF"/>
        </a:solidFill>
      </xdr:grpSpPr>
      <xdr:sp>
        <xdr:nvSpPr>
          <xdr:cNvPr id="53" name="Line 14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15"/>
          <xdr:cNvSpPr txBox="1">
            <a:spLocks noChangeArrowheads="1"/>
          </xdr:cNvSpPr>
        </xdr:nvSpPr>
        <xdr:spPr>
          <a:xfrm>
            <a:off x="496" y="233"/>
            <a:ext cx="18" cy="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6</xdr:col>
      <xdr:colOff>742950</xdr:colOff>
      <xdr:row>9</xdr:row>
      <xdr:rowOff>47625</xdr:rowOff>
    </xdr:from>
    <xdr:to>
      <xdr:col>7</xdr:col>
      <xdr:colOff>723900</xdr:colOff>
      <xdr:row>13</xdr:row>
      <xdr:rowOff>114300</xdr:rowOff>
    </xdr:to>
    <xdr:grpSp>
      <xdr:nvGrpSpPr>
        <xdr:cNvPr id="55" name="Group 16"/>
        <xdr:cNvGrpSpPr>
          <a:grpSpLocks/>
        </xdr:cNvGrpSpPr>
      </xdr:nvGrpSpPr>
      <xdr:grpSpPr>
        <a:xfrm>
          <a:off x="5314950" y="2000250"/>
          <a:ext cx="742950" cy="904875"/>
          <a:chOff x="548" y="289"/>
          <a:chExt cx="80" cy="37"/>
        </a:xfrm>
        <a:solidFill>
          <a:srgbClr val="FFFFFF"/>
        </a:solidFill>
      </xdr:grpSpPr>
      <xdr:sp>
        <xdr:nvSpPr>
          <xdr:cNvPr id="56" name="Line 17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Text Box 18"/>
          <xdr:cNvSpPr txBox="1">
            <a:spLocks noChangeArrowheads="1"/>
          </xdr:cNvSpPr>
        </xdr:nvSpPr>
        <xdr:spPr>
          <a:xfrm>
            <a:off x="580" y="306"/>
            <a:ext cx="15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9</xdr:row>
      <xdr:rowOff>66675</xdr:rowOff>
    </xdr:from>
    <xdr:to>
      <xdr:col>8</xdr:col>
      <xdr:colOff>9525</xdr:colOff>
      <xdr:row>17</xdr:row>
      <xdr:rowOff>142875</xdr:rowOff>
    </xdr:to>
    <xdr:grpSp>
      <xdr:nvGrpSpPr>
        <xdr:cNvPr id="58" name="Group 19"/>
        <xdr:cNvGrpSpPr>
          <a:grpSpLocks/>
        </xdr:cNvGrpSpPr>
      </xdr:nvGrpSpPr>
      <xdr:grpSpPr>
        <a:xfrm>
          <a:off x="5353050" y="2019300"/>
          <a:ext cx="752475" cy="1724025"/>
          <a:chOff x="468" y="221"/>
          <a:chExt cx="80" cy="37"/>
        </a:xfrm>
        <a:solidFill>
          <a:srgbClr val="FFFFFF"/>
        </a:solidFill>
      </xdr:grpSpPr>
      <xdr:sp>
        <xdr:nvSpPr>
          <xdr:cNvPr id="59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21"/>
          <xdr:cNvSpPr txBox="1">
            <a:spLocks noChangeArrowheads="1"/>
          </xdr:cNvSpPr>
        </xdr:nvSpPr>
        <xdr:spPr>
          <a:xfrm>
            <a:off x="495" y="236"/>
            <a:ext cx="15" cy="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9525</xdr:colOff>
      <xdr:row>4</xdr:row>
      <xdr:rowOff>38100</xdr:rowOff>
    </xdr:from>
    <xdr:to>
      <xdr:col>8</xdr:col>
      <xdr:colOff>0</xdr:colOff>
      <xdr:row>12</xdr:row>
      <xdr:rowOff>0</xdr:rowOff>
    </xdr:to>
    <xdr:grpSp>
      <xdr:nvGrpSpPr>
        <xdr:cNvPr id="61" name="Group 22"/>
        <xdr:cNvGrpSpPr>
          <a:grpSpLocks/>
        </xdr:cNvGrpSpPr>
      </xdr:nvGrpSpPr>
      <xdr:grpSpPr>
        <a:xfrm flipV="1">
          <a:off x="5343525" y="723900"/>
          <a:ext cx="752475" cy="1857375"/>
          <a:chOff x="546" y="-957"/>
          <a:chExt cx="97" cy="1376"/>
        </a:xfrm>
        <a:solidFill>
          <a:srgbClr val="FFFFFF"/>
        </a:solidFill>
      </xdr:grpSpPr>
      <xdr:sp>
        <xdr:nvSpPr>
          <xdr:cNvPr id="62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24"/>
          <xdr:cNvSpPr txBox="1">
            <a:spLocks noChangeArrowheads="1"/>
          </xdr:cNvSpPr>
        </xdr:nvSpPr>
        <xdr:spPr>
          <a:xfrm>
            <a:off x="591" y="-202"/>
            <a:ext cx="16" cy="1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8</xdr:col>
      <xdr:colOff>752475</xdr:colOff>
      <xdr:row>1</xdr:row>
      <xdr:rowOff>47625</xdr:rowOff>
    </xdr:from>
    <xdr:to>
      <xdr:col>9</xdr:col>
      <xdr:colOff>466725</xdr:colOff>
      <xdr:row>2</xdr:row>
      <xdr:rowOff>85725</xdr:rowOff>
    </xdr:to>
    <xdr:grpSp>
      <xdr:nvGrpSpPr>
        <xdr:cNvPr id="64" name="Group 1"/>
        <xdr:cNvGrpSpPr>
          <a:grpSpLocks/>
        </xdr:cNvGrpSpPr>
      </xdr:nvGrpSpPr>
      <xdr:grpSpPr>
        <a:xfrm flipV="1">
          <a:off x="6848475" y="247650"/>
          <a:ext cx="476250" cy="200025"/>
          <a:chOff x="468" y="221"/>
          <a:chExt cx="80" cy="251"/>
        </a:xfrm>
        <a:solidFill>
          <a:srgbClr val="FFFFFF"/>
        </a:solidFill>
      </xdr:grpSpPr>
      <xdr:sp>
        <xdr:nvSpPr>
          <xdr:cNvPr id="65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Text Box 3"/>
          <xdr:cNvSpPr txBox="1">
            <a:spLocks noChangeArrowheads="1"/>
          </xdr:cNvSpPr>
        </xdr:nvSpPr>
        <xdr:spPr>
          <a:xfrm>
            <a:off x="497" y="233"/>
            <a:ext cx="34" cy="2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457200</xdr:colOff>
      <xdr:row>7</xdr:row>
      <xdr:rowOff>9525</xdr:rowOff>
    </xdr:to>
    <xdr:grpSp>
      <xdr:nvGrpSpPr>
        <xdr:cNvPr id="67" name="Group 7"/>
        <xdr:cNvGrpSpPr>
          <a:grpSpLocks/>
        </xdr:cNvGrpSpPr>
      </xdr:nvGrpSpPr>
      <xdr:grpSpPr>
        <a:xfrm>
          <a:off x="6858000" y="704850"/>
          <a:ext cx="457200" cy="828675"/>
          <a:chOff x="468" y="221"/>
          <a:chExt cx="80" cy="37"/>
        </a:xfrm>
        <a:solidFill>
          <a:srgbClr val="FFFFFF"/>
        </a:solidFill>
      </xdr:grpSpPr>
      <xdr:sp>
        <xdr:nvSpPr>
          <xdr:cNvPr id="68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 Box 9"/>
          <xdr:cNvSpPr txBox="1">
            <a:spLocks noChangeArrowheads="1"/>
          </xdr:cNvSpPr>
        </xdr:nvSpPr>
        <xdr:spPr>
          <a:xfrm>
            <a:off x="495" y="224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9525</xdr:colOff>
      <xdr:row>4</xdr:row>
      <xdr:rowOff>19050</xdr:rowOff>
    </xdr:from>
    <xdr:to>
      <xdr:col>10</xdr:col>
      <xdr:colOff>9525</xdr:colOff>
      <xdr:row>7</xdr:row>
      <xdr:rowOff>0</xdr:rowOff>
    </xdr:to>
    <xdr:grpSp>
      <xdr:nvGrpSpPr>
        <xdr:cNvPr id="70" name="Group 22"/>
        <xdr:cNvGrpSpPr>
          <a:grpSpLocks/>
        </xdr:cNvGrpSpPr>
      </xdr:nvGrpSpPr>
      <xdr:grpSpPr>
        <a:xfrm flipV="1">
          <a:off x="6867525" y="704850"/>
          <a:ext cx="485775" cy="819150"/>
          <a:chOff x="546" y="-957"/>
          <a:chExt cx="97" cy="1376"/>
        </a:xfrm>
        <a:solidFill>
          <a:srgbClr val="FFFFFF"/>
        </a:solidFill>
      </xdr:grpSpPr>
      <xdr:sp>
        <xdr:nvSpPr>
          <xdr:cNvPr id="71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Text Box 24"/>
          <xdr:cNvSpPr txBox="1">
            <a:spLocks noChangeArrowheads="1"/>
          </xdr:cNvSpPr>
        </xdr:nvSpPr>
        <xdr:spPr>
          <a:xfrm>
            <a:off x="624" y="-707"/>
            <a:ext cx="17" cy="5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19050</xdr:colOff>
      <xdr:row>8</xdr:row>
      <xdr:rowOff>114300</xdr:rowOff>
    </xdr:from>
    <xdr:to>
      <xdr:col>9</xdr:col>
      <xdr:colOff>457200</xdr:colOff>
      <xdr:row>9</xdr:row>
      <xdr:rowOff>114300</xdr:rowOff>
    </xdr:to>
    <xdr:grpSp>
      <xdr:nvGrpSpPr>
        <xdr:cNvPr id="73" name="Group 22"/>
        <xdr:cNvGrpSpPr>
          <a:grpSpLocks/>
        </xdr:cNvGrpSpPr>
      </xdr:nvGrpSpPr>
      <xdr:grpSpPr>
        <a:xfrm flipV="1">
          <a:off x="6877050" y="1857375"/>
          <a:ext cx="438150" cy="209550"/>
          <a:chOff x="546" y="-5226"/>
          <a:chExt cx="97" cy="5645"/>
        </a:xfrm>
        <a:solidFill>
          <a:srgbClr val="FFFFFF"/>
        </a:solidFill>
      </xdr:grpSpPr>
      <xdr:sp>
        <xdr:nvSpPr>
          <xdr:cNvPr id="74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Text Box 24"/>
          <xdr:cNvSpPr txBox="1">
            <a:spLocks noChangeArrowheads="1"/>
          </xdr:cNvSpPr>
        </xdr:nvSpPr>
        <xdr:spPr>
          <a:xfrm>
            <a:off x="590" y="-5226"/>
            <a:ext cx="15" cy="5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38100</xdr:colOff>
      <xdr:row>11</xdr:row>
      <xdr:rowOff>95250</xdr:rowOff>
    </xdr:from>
    <xdr:to>
      <xdr:col>10</xdr:col>
      <xdr:colOff>0</xdr:colOff>
      <xdr:row>13</xdr:row>
      <xdr:rowOff>85725</xdr:rowOff>
    </xdr:to>
    <xdr:grpSp>
      <xdr:nvGrpSpPr>
        <xdr:cNvPr id="76" name="Group 1"/>
        <xdr:cNvGrpSpPr>
          <a:grpSpLocks/>
        </xdr:cNvGrpSpPr>
      </xdr:nvGrpSpPr>
      <xdr:grpSpPr>
        <a:xfrm flipV="1">
          <a:off x="6896100" y="2466975"/>
          <a:ext cx="447675" cy="409575"/>
          <a:chOff x="468" y="221"/>
          <a:chExt cx="80" cy="251"/>
        </a:xfrm>
        <a:solidFill>
          <a:srgbClr val="FFFFFF"/>
        </a:solidFill>
      </xdr:grpSpPr>
      <xdr:sp>
        <xdr:nvSpPr>
          <xdr:cNvPr id="77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3"/>
          <xdr:cNvSpPr txBox="1">
            <a:spLocks noChangeArrowheads="1"/>
          </xdr:cNvSpPr>
        </xdr:nvSpPr>
        <xdr:spPr>
          <a:xfrm>
            <a:off x="495" y="355"/>
            <a:ext cx="34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8</xdr:col>
      <xdr:colOff>752475</xdr:colOff>
      <xdr:row>15</xdr:row>
      <xdr:rowOff>0</xdr:rowOff>
    </xdr:from>
    <xdr:to>
      <xdr:col>9</xdr:col>
      <xdr:colOff>447675</xdr:colOff>
      <xdr:row>17</xdr:row>
      <xdr:rowOff>142875</xdr:rowOff>
    </xdr:to>
    <xdr:grpSp>
      <xdr:nvGrpSpPr>
        <xdr:cNvPr id="79" name="Group 7"/>
        <xdr:cNvGrpSpPr>
          <a:grpSpLocks/>
        </xdr:cNvGrpSpPr>
      </xdr:nvGrpSpPr>
      <xdr:grpSpPr>
        <a:xfrm>
          <a:off x="6848475" y="3219450"/>
          <a:ext cx="457200" cy="523875"/>
          <a:chOff x="468" y="221"/>
          <a:chExt cx="80" cy="37"/>
        </a:xfrm>
        <a:solidFill>
          <a:srgbClr val="FFFFFF"/>
        </a:solidFill>
      </xdr:grpSpPr>
      <xdr:sp>
        <xdr:nvSpPr>
          <xdr:cNvPr id="80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Text Box 9"/>
          <xdr:cNvSpPr txBox="1">
            <a:spLocks noChangeArrowheads="1"/>
          </xdr:cNvSpPr>
        </xdr:nvSpPr>
        <xdr:spPr>
          <a:xfrm>
            <a:off x="495" y="224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19050</xdr:colOff>
      <xdr:row>14</xdr:row>
      <xdr:rowOff>19050</xdr:rowOff>
    </xdr:from>
    <xdr:to>
      <xdr:col>10</xdr:col>
      <xdr:colOff>19050</xdr:colOff>
      <xdr:row>16</xdr:row>
      <xdr:rowOff>142875</xdr:rowOff>
    </xdr:to>
    <xdr:grpSp>
      <xdr:nvGrpSpPr>
        <xdr:cNvPr id="82" name="Group 22"/>
        <xdr:cNvGrpSpPr>
          <a:grpSpLocks/>
        </xdr:cNvGrpSpPr>
      </xdr:nvGrpSpPr>
      <xdr:grpSpPr>
        <a:xfrm flipV="1">
          <a:off x="6877050" y="3019425"/>
          <a:ext cx="485775" cy="552450"/>
          <a:chOff x="546" y="-957"/>
          <a:chExt cx="97" cy="1376"/>
        </a:xfrm>
        <a:solidFill>
          <a:srgbClr val="FFFFFF"/>
        </a:solidFill>
      </xdr:grpSpPr>
      <xdr:sp>
        <xdr:nvSpPr>
          <xdr:cNvPr id="83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24"/>
          <xdr:cNvSpPr txBox="1">
            <a:spLocks noChangeArrowheads="1"/>
          </xdr:cNvSpPr>
        </xdr:nvSpPr>
        <xdr:spPr>
          <a:xfrm>
            <a:off x="624" y="-672"/>
            <a:ext cx="17" cy="4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47625</xdr:colOff>
      <xdr:row>18</xdr:row>
      <xdr:rowOff>142875</xdr:rowOff>
    </xdr:from>
    <xdr:to>
      <xdr:col>9</xdr:col>
      <xdr:colOff>438150</xdr:colOff>
      <xdr:row>20</xdr:row>
      <xdr:rowOff>76200</xdr:rowOff>
    </xdr:to>
    <xdr:grpSp>
      <xdr:nvGrpSpPr>
        <xdr:cNvPr id="85" name="Group 22"/>
        <xdr:cNvGrpSpPr>
          <a:grpSpLocks/>
        </xdr:cNvGrpSpPr>
      </xdr:nvGrpSpPr>
      <xdr:grpSpPr>
        <a:xfrm>
          <a:off x="6905625" y="3905250"/>
          <a:ext cx="390525" cy="257175"/>
          <a:chOff x="546" y="-957"/>
          <a:chExt cx="97" cy="2844"/>
        </a:xfrm>
        <a:solidFill>
          <a:srgbClr val="FFFFFF"/>
        </a:solidFill>
      </xdr:grpSpPr>
      <xdr:sp>
        <xdr:nvSpPr>
          <xdr:cNvPr id="86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24"/>
          <xdr:cNvSpPr txBox="1">
            <a:spLocks noChangeArrowheads="1"/>
          </xdr:cNvSpPr>
        </xdr:nvSpPr>
        <xdr:spPr>
          <a:xfrm>
            <a:off x="591" y="-220"/>
            <a:ext cx="19" cy="21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5</xdr:col>
      <xdr:colOff>66675</xdr:colOff>
      <xdr:row>19</xdr:row>
      <xdr:rowOff>57150</xdr:rowOff>
    </xdr:from>
    <xdr:to>
      <xdr:col>6</xdr:col>
      <xdr:colOff>295275</xdr:colOff>
      <xdr:row>25</xdr:row>
      <xdr:rowOff>0</xdr:rowOff>
    </xdr:to>
    <xdr:grpSp>
      <xdr:nvGrpSpPr>
        <xdr:cNvPr id="88" name="Group 19"/>
        <xdr:cNvGrpSpPr>
          <a:grpSpLocks/>
        </xdr:cNvGrpSpPr>
      </xdr:nvGrpSpPr>
      <xdr:grpSpPr>
        <a:xfrm>
          <a:off x="3876675" y="3981450"/>
          <a:ext cx="990600" cy="914400"/>
          <a:chOff x="468" y="221"/>
          <a:chExt cx="80" cy="37"/>
        </a:xfrm>
        <a:solidFill>
          <a:srgbClr val="FFFFFF"/>
        </a:solidFill>
      </xdr:grpSpPr>
      <xdr:sp>
        <xdr:nvSpPr>
          <xdr:cNvPr id="89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Text Box 21"/>
          <xdr:cNvSpPr txBox="1">
            <a:spLocks noChangeArrowheads="1"/>
          </xdr:cNvSpPr>
        </xdr:nvSpPr>
        <xdr:spPr>
          <a:xfrm>
            <a:off x="495" y="236"/>
            <a:ext cx="11" cy="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228600</xdr:colOff>
      <xdr:row>4</xdr:row>
      <xdr:rowOff>57150</xdr:rowOff>
    </xdr:from>
    <xdr:to>
      <xdr:col>4</xdr:col>
      <xdr:colOff>733425</xdr:colOff>
      <xdr:row>22</xdr:row>
      <xdr:rowOff>85725</xdr:rowOff>
    </xdr:to>
    <xdr:grpSp>
      <xdr:nvGrpSpPr>
        <xdr:cNvPr id="91" name="Group 19"/>
        <xdr:cNvGrpSpPr>
          <a:grpSpLocks/>
        </xdr:cNvGrpSpPr>
      </xdr:nvGrpSpPr>
      <xdr:grpSpPr>
        <a:xfrm>
          <a:off x="3276600" y="742950"/>
          <a:ext cx="504825" cy="3752850"/>
          <a:chOff x="468" y="221"/>
          <a:chExt cx="80" cy="37"/>
        </a:xfrm>
        <a:solidFill>
          <a:srgbClr val="FFFFFF"/>
        </a:solidFill>
      </xdr:grpSpPr>
      <xdr:sp>
        <xdr:nvSpPr>
          <xdr:cNvPr id="92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Text Box 21"/>
          <xdr:cNvSpPr txBox="1">
            <a:spLocks noChangeArrowheads="1"/>
          </xdr:cNvSpPr>
        </xdr:nvSpPr>
        <xdr:spPr>
          <a:xfrm>
            <a:off x="495" y="236"/>
            <a:ext cx="21" cy="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733425</xdr:colOff>
      <xdr:row>22</xdr:row>
      <xdr:rowOff>142875</xdr:rowOff>
    </xdr:from>
    <xdr:to>
      <xdr:col>10</xdr:col>
      <xdr:colOff>19050</xdr:colOff>
      <xdr:row>24</xdr:row>
      <xdr:rowOff>47625</xdr:rowOff>
    </xdr:to>
    <xdr:grpSp>
      <xdr:nvGrpSpPr>
        <xdr:cNvPr id="94" name="Group 62"/>
        <xdr:cNvGrpSpPr>
          <a:grpSpLocks/>
        </xdr:cNvGrpSpPr>
      </xdr:nvGrpSpPr>
      <xdr:grpSpPr>
        <a:xfrm flipV="1">
          <a:off x="3781425" y="4552950"/>
          <a:ext cx="3581400" cy="228600"/>
          <a:chOff x="548" y="289"/>
          <a:chExt cx="80" cy="50"/>
        </a:xfrm>
        <a:solidFill>
          <a:srgbClr val="FFFFFF"/>
        </a:solidFill>
      </xdr:grpSpPr>
      <xdr:sp>
        <xdr:nvSpPr>
          <xdr:cNvPr id="95" name="Line 63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Text Box 64"/>
          <xdr:cNvSpPr txBox="1">
            <a:spLocks noChangeArrowheads="1"/>
          </xdr:cNvSpPr>
        </xdr:nvSpPr>
        <xdr:spPr>
          <a:xfrm>
            <a:off x="575" y="291"/>
            <a:ext cx="3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48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11.421875" style="68" customWidth="1"/>
    <col min="2" max="2" width="42.57421875" style="63" customWidth="1"/>
    <col min="3" max="3" width="38.140625" style="63" customWidth="1"/>
    <col min="4" max="16384" width="11.421875" style="63" customWidth="1"/>
  </cols>
  <sheetData>
    <row r="2" spans="1:2" ht="12.75">
      <c r="A2" s="61"/>
      <c r="B2" s="62"/>
    </row>
    <row r="3" spans="1:2" ht="12.75">
      <c r="A3" s="61"/>
      <c r="B3" s="62"/>
    </row>
    <row r="4" spans="1:3" ht="18.75" customHeight="1">
      <c r="A4" s="64">
        <v>1</v>
      </c>
      <c r="B4" s="65" t="s">
        <v>32</v>
      </c>
      <c r="C4" s="96" t="s">
        <v>203</v>
      </c>
    </row>
    <row r="5" spans="1:3" ht="15.75">
      <c r="A5" s="64">
        <v>2</v>
      </c>
      <c r="B5" s="65" t="s">
        <v>33</v>
      </c>
      <c r="C5" s="96" t="s">
        <v>204</v>
      </c>
    </row>
    <row r="6" spans="1:3" ht="15.75">
      <c r="A6" s="64">
        <v>3</v>
      </c>
      <c r="B6" s="65" t="s">
        <v>34</v>
      </c>
      <c r="C6" s="96" t="s">
        <v>205</v>
      </c>
    </row>
    <row r="7" spans="1:3" ht="15.75">
      <c r="A7" s="64">
        <v>4</v>
      </c>
      <c r="B7" s="65" t="s">
        <v>35</v>
      </c>
      <c r="C7" s="96" t="s">
        <v>206</v>
      </c>
    </row>
    <row r="8" spans="1:3" s="70" customFormat="1" ht="31.5">
      <c r="A8" s="64">
        <v>5</v>
      </c>
      <c r="B8" s="69" t="s">
        <v>67</v>
      </c>
      <c r="C8" s="97" t="s">
        <v>65</v>
      </c>
    </row>
    <row r="9" ht="15.75">
      <c r="C9" s="98">
        <v>0.020833333333333332</v>
      </c>
    </row>
    <row r="10" spans="1:3" ht="31.5">
      <c r="A10" s="64">
        <v>6</v>
      </c>
      <c r="B10" s="65" t="s">
        <v>109</v>
      </c>
      <c r="C10" s="97" t="s">
        <v>68</v>
      </c>
    </row>
    <row r="11" spans="1:3" ht="15.75">
      <c r="A11" s="64"/>
      <c r="B11" s="65"/>
      <c r="C11" s="98">
        <v>0.02361111111111111</v>
      </c>
    </row>
    <row r="12" spans="1:3" ht="15.75">
      <c r="A12" s="64">
        <v>7</v>
      </c>
      <c r="B12" s="69" t="s">
        <v>157</v>
      </c>
      <c r="C12" s="153">
        <v>0.3958333333333333</v>
      </c>
    </row>
    <row r="13" spans="1:3" ht="15.75">
      <c r="A13" s="64">
        <v>8</v>
      </c>
      <c r="B13" s="69" t="s">
        <v>180</v>
      </c>
      <c r="C13" s="153">
        <v>0.3333333333333333</v>
      </c>
    </row>
    <row r="14" spans="1:3" ht="21" customHeight="1">
      <c r="A14" s="191" t="s">
        <v>71</v>
      </c>
      <c r="B14" s="191"/>
      <c r="C14" s="191"/>
    </row>
    <row r="15" spans="1:3" ht="16.5" thickBot="1">
      <c r="A15" s="66" t="s">
        <v>66</v>
      </c>
      <c r="B15" s="67"/>
      <c r="C15" s="152" t="s">
        <v>110</v>
      </c>
    </row>
    <row r="16" spans="1:3" ht="15">
      <c r="A16" s="143" t="s">
        <v>138</v>
      </c>
      <c r="B16" s="144" t="s">
        <v>207</v>
      </c>
      <c r="C16" s="145" t="s">
        <v>43</v>
      </c>
    </row>
    <row r="17" spans="1:3" ht="15">
      <c r="A17" s="146" t="s">
        <v>139</v>
      </c>
      <c r="B17" s="142" t="s">
        <v>209</v>
      </c>
      <c r="C17" s="147" t="s">
        <v>47</v>
      </c>
    </row>
    <row r="18" spans="1:3" ht="15">
      <c r="A18" s="148" t="s">
        <v>140</v>
      </c>
      <c r="B18" s="142" t="s">
        <v>211</v>
      </c>
      <c r="C18" s="147" t="s">
        <v>51</v>
      </c>
    </row>
    <row r="19" spans="1:3" ht="15">
      <c r="A19" s="148" t="s">
        <v>141</v>
      </c>
      <c r="B19" s="142" t="s">
        <v>213</v>
      </c>
      <c r="C19" s="147" t="s">
        <v>55</v>
      </c>
    </row>
    <row r="20" spans="1:3" ht="15.75" thickBot="1">
      <c r="A20" s="149" t="s">
        <v>142</v>
      </c>
      <c r="B20" s="150" t="s">
        <v>214</v>
      </c>
      <c r="C20" s="151" t="s">
        <v>58</v>
      </c>
    </row>
    <row r="22" ht="16.5" thickBot="1">
      <c r="A22" s="66" t="s">
        <v>20</v>
      </c>
    </row>
    <row r="23" spans="1:3" ht="15">
      <c r="A23" s="143" t="s">
        <v>143</v>
      </c>
      <c r="B23" s="144" t="s">
        <v>208</v>
      </c>
      <c r="C23" s="145" t="s">
        <v>45</v>
      </c>
    </row>
    <row r="24" spans="1:3" ht="15">
      <c r="A24" s="146" t="s">
        <v>144</v>
      </c>
      <c r="B24" s="142" t="s">
        <v>210</v>
      </c>
      <c r="C24" s="147" t="s">
        <v>49</v>
      </c>
    </row>
    <row r="25" spans="1:3" ht="15">
      <c r="A25" s="148" t="s">
        <v>145</v>
      </c>
      <c r="B25" s="142" t="s">
        <v>212</v>
      </c>
      <c r="C25" s="147" t="s">
        <v>53</v>
      </c>
    </row>
    <row r="26" spans="1:3" ht="15">
      <c r="A26" s="148" t="s">
        <v>146</v>
      </c>
      <c r="B26" s="142" t="s">
        <v>216</v>
      </c>
      <c r="C26" s="147" t="s">
        <v>56</v>
      </c>
    </row>
    <row r="27" spans="1:3" ht="15.75" thickBot="1">
      <c r="A27" s="149" t="s">
        <v>147</v>
      </c>
      <c r="B27" s="150" t="s">
        <v>215</v>
      </c>
      <c r="C27" s="151" t="s">
        <v>60</v>
      </c>
    </row>
    <row r="30" spans="1:4" ht="18">
      <c r="A30" s="192" t="s">
        <v>158</v>
      </c>
      <c r="B30" s="193"/>
      <c r="C30" s="194"/>
      <c r="D30" s="154" t="s">
        <v>179</v>
      </c>
    </row>
    <row r="31" spans="1:4" ht="15.75">
      <c r="A31" s="192" t="s">
        <v>159</v>
      </c>
      <c r="B31" s="193"/>
      <c r="C31" s="194"/>
      <c r="D31" s="155">
        <v>3</v>
      </c>
    </row>
    <row r="32" spans="1:4" ht="15.75">
      <c r="A32" s="156"/>
      <c r="B32" s="156" t="s">
        <v>160</v>
      </c>
      <c r="C32" s="156" t="s">
        <v>161</v>
      </c>
      <c r="D32" s="156" t="s">
        <v>72</v>
      </c>
    </row>
    <row r="33" spans="1:4" ht="15">
      <c r="A33" s="109">
        <v>1</v>
      </c>
      <c r="B33" s="157" t="s">
        <v>162</v>
      </c>
      <c r="C33" s="157" t="s">
        <v>163</v>
      </c>
      <c r="D33" s="157" t="s">
        <v>149</v>
      </c>
    </row>
    <row r="34" spans="1:4" ht="15">
      <c r="A34" s="109">
        <v>2</v>
      </c>
      <c r="B34" s="157" t="s">
        <v>164</v>
      </c>
      <c r="C34" s="157" t="s">
        <v>165</v>
      </c>
      <c r="D34" s="157" t="s">
        <v>148</v>
      </c>
    </row>
    <row r="35" spans="1:4" ht="15">
      <c r="A35" s="109">
        <v>3</v>
      </c>
      <c r="B35" s="157" t="s">
        <v>166</v>
      </c>
      <c r="C35" s="157" t="s">
        <v>167</v>
      </c>
      <c r="D35" s="157" t="s">
        <v>153</v>
      </c>
    </row>
    <row r="36" spans="1:4" ht="15">
      <c r="A36" s="109">
        <v>4</v>
      </c>
      <c r="B36" s="157" t="s">
        <v>168</v>
      </c>
      <c r="C36" s="157" t="s">
        <v>169</v>
      </c>
      <c r="D36" s="157" t="s">
        <v>154</v>
      </c>
    </row>
    <row r="37" spans="1:4" ht="15">
      <c r="A37" s="109">
        <v>5</v>
      </c>
      <c r="B37" s="157" t="s">
        <v>170</v>
      </c>
      <c r="C37" s="157" t="s">
        <v>171</v>
      </c>
      <c r="D37" s="157" t="s">
        <v>150</v>
      </c>
    </row>
    <row r="38" spans="1:4" ht="15">
      <c r="A38" s="109">
        <v>6</v>
      </c>
      <c r="B38" s="157" t="s">
        <v>172</v>
      </c>
      <c r="C38" s="157" t="s">
        <v>173</v>
      </c>
      <c r="D38" s="157" t="s">
        <v>155</v>
      </c>
    </row>
    <row r="39" spans="1:4" ht="15">
      <c r="A39" s="109">
        <v>7</v>
      </c>
      <c r="B39" s="157" t="s">
        <v>174</v>
      </c>
      <c r="C39" s="157" t="s">
        <v>175</v>
      </c>
      <c r="D39" s="157" t="s">
        <v>151</v>
      </c>
    </row>
    <row r="40" spans="1:4" ht="15">
      <c r="A40" s="109">
        <v>8</v>
      </c>
      <c r="B40" s="157" t="s">
        <v>176</v>
      </c>
      <c r="C40" s="157" t="s">
        <v>173</v>
      </c>
      <c r="D40" s="157" t="s">
        <v>156</v>
      </c>
    </row>
    <row r="41" spans="1:4" ht="15">
      <c r="A41" s="109">
        <v>9</v>
      </c>
      <c r="B41" s="157" t="s">
        <v>177</v>
      </c>
      <c r="C41" s="157" t="s">
        <v>178</v>
      </c>
      <c r="D41" s="157" t="s">
        <v>152</v>
      </c>
    </row>
    <row r="42" spans="1:4" ht="15">
      <c r="A42" s="109">
        <v>10</v>
      </c>
      <c r="B42" s="157"/>
      <c r="C42" s="157"/>
      <c r="D42" s="157"/>
    </row>
    <row r="43" spans="1:4" ht="15">
      <c r="A43" s="109">
        <v>11</v>
      </c>
      <c r="B43" s="157"/>
      <c r="C43" s="157"/>
      <c r="D43" s="157"/>
    </row>
    <row r="44" spans="1:4" ht="15">
      <c r="A44" s="109">
        <v>12</v>
      </c>
      <c r="B44" s="157"/>
      <c r="C44" s="157"/>
      <c r="D44" s="157"/>
    </row>
    <row r="45" spans="1:4" ht="15">
      <c r="A45" s="109">
        <v>13</v>
      </c>
      <c r="B45" s="157"/>
      <c r="C45" s="157"/>
      <c r="D45" s="157"/>
    </row>
    <row r="46" spans="1:4" ht="15">
      <c r="A46" s="109">
        <v>14</v>
      </c>
      <c r="B46" s="157"/>
      <c r="C46" s="157"/>
      <c r="D46" s="157"/>
    </row>
    <row r="47" spans="1:4" ht="15">
      <c r="A47" s="109">
        <v>15</v>
      </c>
      <c r="B47" s="157"/>
      <c r="C47" s="157"/>
      <c r="D47" s="157"/>
    </row>
    <row r="48" spans="1:4" ht="15">
      <c r="A48" s="109">
        <v>16</v>
      </c>
      <c r="B48" s="157"/>
      <c r="C48" s="157"/>
      <c r="D48" s="157"/>
    </row>
  </sheetData>
  <sheetProtection/>
  <mergeCells count="3">
    <mergeCell ref="A14:C14"/>
    <mergeCell ref="A30:C30"/>
    <mergeCell ref="A31:C31"/>
  </mergeCells>
  <dataValidations count="2">
    <dataValidation type="list" allowBlank="1" showInputMessage="1" showErrorMessage="1" sqref="D30">
      <formula1>"Oui,Non"</formula1>
    </dataValidation>
    <dataValidation type="list" allowBlank="1" showInputMessage="1" showErrorMessage="1" sqref="D31">
      <formula1>"0,2,3,4"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48"/>
  <sheetViews>
    <sheetView zoomScaleSheetLayoutView="100" zoomScalePageLayoutView="0" workbookViewId="0" topLeftCell="A6">
      <selection activeCell="D2" sqref="D2"/>
    </sheetView>
  </sheetViews>
  <sheetFormatPr defaultColWidth="11.421875" defaultRowHeight="12.75"/>
  <cols>
    <col min="1" max="2" width="8.7109375" style="0" customWidth="1"/>
    <col min="3" max="3" width="3.7109375" style="0" customWidth="1"/>
    <col min="4" max="4" width="20.2812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1.7109375" style="0" customWidth="1"/>
    <col min="12" max="12" width="0.9921875" style="0" customWidth="1"/>
    <col min="13" max="13" width="12.7109375" style="0" customWidth="1"/>
    <col min="14" max="15" width="15.28125" style="0" customWidth="1"/>
    <col min="16" max="18" width="9.8515625" style="0" hidden="1" customWidth="1"/>
  </cols>
  <sheetData>
    <row r="1" spans="6:16" s="71" customFormat="1" ht="38.25" customHeight="1">
      <c r="F1" s="72"/>
      <c r="G1" s="205" t="s">
        <v>36</v>
      </c>
      <c r="H1" s="206"/>
      <c r="I1" s="198" t="str">
        <f>saison</f>
        <v>2021 / 2022</v>
      </c>
      <c r="J1" s="199"/>
      <c r="K1" s="199"/>
      <c r="L1" s="199"/>
      <c r="M1" s="199"/>
      <c r="N1" s="199"/>
      <c r="O1" s="200"/>
      <c r="P1" s="105"/>
    </row>
    <row r="2" spans="6:16" s="71" customFormat="1" ht="26.25" customHeight="1">
      <c r="F2" s="72"/>
      <c r="G2" s="205" t="s">
        <v>37</v>
      </c>
      <c r="H2" s="206"/>
      <c r="I2" s="198" t="str">
        <f>lieu</f>
        <v>Le Puy en Velay</v>
      </c>
      <c r="J2" s="199"/>
      <c r="K2" s="199"/>
      <c r="L2" s="199"/>
      <c r="M2" s="199"/>
      <c r="N2" s="199"/>
      <c r="O2" s="200"/>
      <c r="P2" s="105"/>
    </row>
    <row r="3" spans="10:15" s="73" customFormat="1" ht="21" customHeight="1">
      <c r="J3" s="201" t="s">
        <v>70</v>
      </c>
      <c r="K3" s="201"/>
      <c r="L3" s="201"/>
      <c r="M3" s="201"/>
      <c r="N3" s="201"/>
      <c r="O3" s="201"/>
    </row>
    <row r="4" spans="1:15" s="73" customFormat="1" ht="24.75" customHeight="1">
      <c r="A4" s="54" t="s">
        <v>38</v>
      </c>
      <c r="B4" s="198" t="str">
        <f>date</f>
        <v>12 et 13 mars 2022</v>
      </c>
      <c r="C4" s="199"/>
      <c r="D4" s="199"/>
      <c r="E4" s="199"/>
      <c r="F4" s="200"/>
      <c r="G4" s="79"/>
      <c r="H4" s="54" t="s">
        <v>39</v>
      </c>
      <c r="I4" s="104"/>
      <c r="K4" s="198" t="str">
        <f>catégorie</f>
        <v>Division 2 Féminine</v>
      </c>
      <c r="L4" s="199"/>
      <c r="M4" s="199"/>
      <c r="N4" s="199"/>
      <c r="O4" s="200"/>
    </row>
    <row r="5" spans="1:24" s="95" customFormat="1" ht="12.75" customHeight="1">
      <c r="A5" s="93"/>
      <c r="B5" s="197" t="s">
        <v>69</v>
      </c>
      <c r="C5" s="197"/>
      <c r="D5" s="197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21" customHeight="1" thickBot="1">
      <c r="A6" s="93"/>
      <c r="B6" s="197" t="s">
        <v>137</v>
      </c>
      <c r="C6" s="197"/>
      <c r="D6" s="197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18" s="10" customFormat="1" ht="21.75" customHeight="1" thickBot="1" thickTop="1">
      <c r="A7" s="2"/>
      <c r="B7" s="2"/>
      <c r="C7" s="3"/>
      <c r="D7" s="4" t="s">
        <v>17</v>
      </c>
      <c r="E7" s="5"/>
      <c r="F7" s="6"/>
      <c r="G7" s="4" t="s">
        <v>18</v>
      </c>
      <c r="H7" s="7"/>
      <c r="I7" s="8"/>
      <c r="J7" s="9" t="s">
        <v>16</v>
      </c>
      <c r="K7" s="5"/>
      <c r="L7" s="6"/>
      <c r="M7" s="207" t="s">
        <v>5</v>
      </c>
      <c r="N7" s="208"/>
      <c r="O7" s="209"/>
      <c r="P7" s="117"/>
      <c r="Q7" s="118"/>
      <c r="R7" s="117"/>
    </row>
    <row r="8" spans="1:18" s="10" customFormat="1" ht="21.75" customHeight="1" thickBot="1" thickTop="1">
      <c r="A8" s="11" t="s">
        <v>19</v>
      </c>
      <c r="B8" s="11" t="s">
        <v>0</v>
      </c>
      <c r="C8" s="12" t="s">
        <v>9</v>
      </c>
      <c r="D8" s="12" t="s">
        <v>7</v>
      </c>
      <c r="E8" s="12" t="s">
        <v>8</v>
      </c>
      <c r="F8" s="13"/>
      <c r="G8" s="12" t="s">
        <v>1</v>
      </c>
      <c r="H8" s="12" t="s">
        <v>2</v>
      </c>
      <c r="I8" s="13"/>
      <c r="J8" s="12" t="s">
        <v>8</v>
      </c>
      <c r="K8" s="12" t="s">
        <v>6</v>
      </c>
      <c r="L8" s="13"/>
      <c r="M8" s="119" t="s">
        <v>3</v>
      </c>
      <c r="N8" s="14" t="s">
        <v>4</v>
      </c>
      <c r="O8" s="15"/>
      <c r="P8" s="202" t="s">
        <v>79</v>
      </c>
      <c r="Q8" s="203"/>
      <c r="R8" s="204"/>
    </row>
    <row r="9" spans="1:18" s="10" customFormat="1" ht="16.5" customHeight="1" thickBot="1" thickTop="1">
      <c r="A9" s="30" t="s">
        <v>28</v>
      </c>
      <c r="B9" s="30">
        <f>HoraireMatchJ1</f>
        <v>0.3958333333333333</v>
      </c>
      <c r="C9" s="19">
        <v>1</v>
      </c>
      <c r="D9" s="188" t="str">
        <f>PA1</f>
        <v>PESSAC F</v>
      </c>
      <c r="E9" s="92">
        <v>1</v>
      </c>
      <c r="F9" s="16"/>
      <c r="G9" s="29"/>
      <c r="H9" s="29"/>
      <c r="I9" s="16"/>
      <c r="J9" s="92">
        <v>3</v>
      </c>
      <c r="K9" s="188" t="str">
        <f>PA3</f>
        <v>La Rochelle F</v>
      </c>
      <c r="L9" s="16"/>
      <c r="M9" s="179"/>
      <c r="N9" s="180"/>
      <c r="O9" s="180"/>
      <c r="P9" s="120"/>
      <c r="Q9" s="121"/>
      <c r="R9" s="122"/>
    </row>
    <row r="10" spans="1:18" s="10" customFormat="1" ht="16.5" customHeight="1" thickBot="1" thickTop="1">
      <c r="A10" s="30" t="s">
        <v>28</v>
      </c>
      <c r="B10" s="52">
        <f aca="true" t="shared" si="0" ref="B10:B18">IF(G9="f",B9,IF(H9="f",B9,B9+durée1))</f>
        <v>0.41666666666666663</v>
      </c>
      <c r="C10" s="19">
        <v>2</v>
      </c>
      <c r="D10" s="188" t="str">
        <f>PB2</f>
        <v>Fontenay F</v>
      </c>
      <c r="E10" s="92">
        <v>2</v>
      </c>
      <c r="F10" s="16">
        <v>2</v>
      </c>
      <c r="G10" s="29"/>
      <c r="H10" s="29"/>
      <c r="I10" s="16"/>
      <c r="J10" s="92">
        <v>4</v>
      </c>
      <c r="K10" s="188" t="str">
        <f>PB4</f>
        <v>Lagny F</v>
      </c>
      <c r="L10" s="16"/>
      <c r="M10" s="179"/>
      <c r="N10" s="181"/>
      <c r="O10" s="181"/>
      <c r="P10" s="123"/>
      <c r="Q10" s="124"/>
      <c r="R10" s="125"/>
    </row>
    <row r="11" spans="1:18" s="10" customFormat="1" ht="16.5" customHeight="1" thickBot="1" thickTop="1">
      <c r="A11" s="30" t="s">
        <v>28</v>
      </c>
      <c r="B11" s="52">
        <f t="shared" si="0"/>
        <v>0.43749999999999994</v>
      </c>
      <c r="C11" s="19">
        <v>3</v>
      </c>
      <c r="D11" s="188" t="str">
        <f>PA5</f>
        <v>Diderot XII F</v>
      </c>
      <c r="E11" s="92">
        <v>5</v>
      </c>
      <c r="F11" s="16">
        <v>4</v>
      </c>
      <c r="G11" s="29"/>
      <c r="H11" s="29"/>
      <c r="I11" s="16"/>
      <c r="J11" s="92">
        <v>7</v>
      </c>
      <c r="K11" s="188" t="str">
        <f>PA7</f>
        <v>Lille/Berck F</v>
      </c>
      <c r="L11" s="16"/>
      <c r="M11" s="182"/>
      <c r="N11" s="181"/>
      <c r="O11" s="181"/>
      <c r="P11" s="123"/>
      <c r="Q11" s="124"/>
      <c r="R11" s="125"/>
    </row>
    <row r="12" spans="1:18" s="10" customFormat="1" ht="16.5" customHeight="1" thickBot="1" thickTop="1">
      <c r="A12" s="30" t="s">
        <v>28</v>
      </c>
      <c r="B12" s="52">
        <f t="shared" si="0"/>
        <v>0.45833333333333326</v>
      </c>
      <c r="C12" s="19">
        <v>4</v>
      </c>
      <c r="D12" s="188" t="str">
        <f>PB6</f>
        <v>Pontivy/Quimper F</v>
      </c>
      <c r="E12" s="92">
        <v>6</v>
      </c>
      <c r="F12" s="16"/>
      <c r="G12" s="29"/>
      <c r="H12" s="29"/>
      <c r="I12" s="16"/>
      <c r="J12" s="92">
        <v>8</v>
      </c>
      <c r="K12" s="188" t="str">
        <f>PB8</f>
        <v>Dinan F</v>
      </c>
      <c r="L12" s="16"/>
      <c r="M12" s="182"/>
      <c r="N12" s="181"/>
      <c r="O12" s="180"/>
      <c r="P12" s="126"/>
      <c r="Q12" s="124"/>
      <c r="R12" s="125"/>
    </row>
    <row r="13" spans="1:18" s="10" customFormat="1" ht="16.5" customHeight="1" thickBot="1" thickTop="1">
      <c r="A13" s="30" t="s">
        <v>28</v>
      </c>
      <c r="B13" s="52">
        <f t="shared" si="0"/>
        <v>0.4791666666666666</v>
      </c>
      <c r="C13" s="19">
        <v>5</v>
      </c>
      <c r="D13" s="188" t="str">
        <f>PA3</f>
        <v>La Rochelle F</v>
      </c>
      <c r="E13" s="92">
        <v>3</v>
      </c>
      <c r="F13" s="16"/>
      <c r="G13" s="29"/>
      <c r="H13" s="29"/>
      <c r="I13" s="16"/>
      <c r="J13" s="92">
        <v>9</v>
      </c>
      <c r="K13" s="188" t="str">
        <f>PA9</f>
        <v>Marseille F</v>
      </c>
      <c r="L13" s="16"/>
      <c r="M13" s="182"/>
      <c r="N13" s="181"/>
      <c r="O13" s="180"/>
      <c r="P13" s="123"/>
      <c r="Q13" s="124"/>
      <c r="R13" s="125"/>
    </row>
    <row r="14" spans="1:18" s="10" customFormat="1" ht="16.5" customHeight="1" thickBot="1" thickTop="1">
      <c r="A14" s="30" t="s">
        <v>28</v>
      </c>
      <c r="B14" s="52">
        <f t="shared" si="0"/>
        <v>0.4999999999999999</v>
      </c>
      <c r="C14" s="19">
        <v>6</v>
      </c>
      <c r="D14" s="188" t="str">
        <f>PB4</f>
        <v>Lagny F</v>
      </c>
      <c r="E14" s="92">
        <v>4</v>
      </c>
      <c r="F14" s="16"/>
      <c r="G14" s="29"/>
      <c r="H14" s="29"/>
      <c r="I14" s="16"/>
      <c r="J14" s="92">
        <v>10</v>
      </c>
      <c r="K14" s="188" t="str">
        <f>PB10</f>
        <v>Clermont/Annemasse F</v>
      </c>
      <c r="L14" s="16"/>
      <c r="M14" s="182"/>
      <c r="N14" s="181"/>
      <c r="O14" s="180"/>
      <c r="P14" s="123"/>
      <c r="Q14" s="124"/>
      <c r="R14" s="125"/>
    </row>
    <row r="15" spans="1:18" s="10" customFormat="1" ht="16.5" customHeight="1" thickBot="1" thickTop="1">
      <c r="A15" s="30" t="s">
        <v>28</v>
      </c>
      <c r="B15" s="52">
        <f t="shared" si="0"/>
        <v>0.5208333333333333</v>
      </c>
      <c r="C15" s="19">
        <v>7</v>
      </c>
      <c r="D15" s="188" t="str">
        <f>PA1</f>
        <v>PESSAC F</v>
      </c>
      <c r="E15" s="92">
        <v>1</v>
      </c>
      <c r="F15" s="16"/>
      <c r="G15" s="29"/>
      <c r="H15" s="29"/>
      <c r="I15" s="16"/>
      <c r="J15" s="92">
        <v>5</v>
      </c>
      <c r="K15" s="188" t="str">
        <f>PA5</f>
        <v>Diderot XII F</v>
      </c>
      <c r="L15" s="16"/>
      <c r="M15" s="182"/>
      <c r="N15" s="181"/>
      <c r="O15" s="180"/>
      <c r="P15" s="123"/>
      <c r="Q15" s="124"/>
      <c r="R15" s="125"/>
    </row>
    <row r="16" spans="1:18" s="10" customFormat="1" ht="16.5" customHeight="1" thickBot="1" thickTop="1">
      <c r="A16" s="30" t="s">
        <v>28</v>
      </c>
      <c r="B16" s="52">
        <f t="shared" si="0"/>
        <v>0.5416666666666666</v>
      </c>
      <c r="C16" s="19">
        <v>8</v>
      </c>
      <c r="D16" s="188" t="str">
        <f>PB2</f>
        <v>Fontenay F</v>
      </c>
      <c r="E16" s="92">
        <v>2</v>
      </c>
      <c r="F16" s="16"/>
      <c r="G16" s="29"/>
      <c r="H16" s="29"/>
      <c r="I16" s="16"/>
      <c r="J16" s="92">
        <v>6</v>
      </c>
      <c r="K16" s="188" t="str">
        <f>PB6</f>
        <v>Pontivy/Quimper F</v>
      </c>
      <c r="L16" s="16"/>
      <c r="M16" s="182"/>
      <c r="N16" s="181"/>
      <c r="O16" s="180"/>
      <c r="P16" s="123"/>
      <c r="Q16" s="124"/>
      <c r="R16" s="125"/>
    </row>
    <row r="17" spans="1:18" s="10" customFormat="1" ht="16.5" customHeight="1" thickBot="1" thickTop="1">
      <c r="A17" s="30" t="s">
        <v>28</v>
      </c>
      <c r="B17" s="52">
        <f t="shared" si="0"/>
        <v>0.5625</v>
      </c>
      <c r="C17" s="19">
        <v>9</v>
      </c>
      <c r="D17" s="188" t="str">
        <f>PA7</f>
        <v>Lille/Berck F</v>
      </c>
      <c r="E17" s="92">
        <v>7</v>
      </c>
      <c r="F17" s="16"/>
      <c r="G17" s="29"/>
      <c r="H17" s="29"/>
      <c r="I17" s="16"/>
      <c r="J17" s="92">
        <v>9</v>
      </c>
      <c r="K17" s="188" t="str">
        <f>PA9</f>
        <v>Marseille F</v>
      </c>
      <c r="L17" s="16"/>
      <c r="M17" s="182"/>
      <c r="N17" s="181"/>
      <c r="O17" s="180"/>
      <c r="P17" s="123"/>
      <c r="Q17" s="124"/>
      <c r="R17" s="125"/>
    </row>
    <row r="18" spans="1:18" s="10" customFormat="1" ht="16.5" customHeight="1" thickBot="1" thickTop="1">
      <c r="A18" s="30" t="s">
        <v>28</v>
      </c>
      <c r="B18" s="52">
        <f t="shared" si="0"/>
        <v>0.5833333333333334</v>
      </c>
      <c r="C18" s="19">
        <v>10</v>
      </c>
      <c r="D18" s="188" t="str">
        <f>PB8</f>
        <v>Dinan F</v>
      </c>
      <c r="E18" s="92">
        <v>8</v>
      </c>
      <c r="F18" s="16"/>
      <c r="G18" s="29"/>
      <c r="H18" s="29"/>
      <c r="I18" s="16"/>
      <c r="J18" s="92">
        <v>10</v>
      </c>
      <c r="K18" s="188" t="str">
        <f>PB10</f>
        <v>Clermont/Annemasse F</v>
      </c>
      <c r="L18" s="16"/>
      <c r="M18" s="182"/>
      <c r="N18" s="181"/>
      <c r="O18" s="183"/>
      <c r="P18" s="123"/>
      <c r="Q18" s="124"/>
      <c r="R18" s="125"/>
    </row>
    <row r="19" spans="1:18" s="10" customFormat="1" ht="16.5" customHeight="1" thickBot="1" thickTop="1">
      <c r="A19" s="30" t="s">
        <v>28</v>
      </c>
      <c r="B19" s="52">
        <f>B18+durée1</f>
        <v>0.6041666666666667</v>
      </c>
      <c r="C19" s="195" t="s">
        <v>27</v>
      </c>
      <c r="D19" s="196"/>
      <c r="E19" s="196"/>
      <c r="F19" s="196"/>
      <c r="G19" s="196"/>
      <c r="H19" s="196"/>
      <c r="I19" s="196"/>
      <c r="J19" s="196"/>
      <c r="K19" s="196"/>
      <c r="L19" s="177"/>
      <c r="M19" s="185"/>
      <c r="N19" s="185"/>
      <c r="O19" s="185"/>
      <c r="P19" s="177"/>
      <c r="Q19" s="177"/>
      <c r="R19" s="178"/>
    </row>
    <row r="20" spans="1:18" s="10" customFormat="1" ht="16.5" customHeight="1" thickBot="1" thickTop="1">
      <c r="A20" s="30" t="s">
        <v>28</v>
      </c>
      <c r="B20" s="52">
        <f>IF(G18="f",B19,IF(H18="f",B19,B19+durée1))</f>
        <v>0.6250000000000001</v>
      </c>
      <c r="C20" s="19">
        <v>11</v>
      </c>
      <c r="D20" s="188" t="str">
        <f>PA3</f>
        <v>La Rochelle F</v>
      </c>
      <c r="E20" s="92">
        <v>3</v>
      </c>
      <c r="F20" s="16"/>
      <c r="G20" s="29"/>
      <c r="H20" s="29"/>
      <c r="I20" s="16"/>
      <c r="J20" s="92">
        <v>5</v>
      </c>
      <c r="K20" s="188" t="str">
        <f>PA5</f>
        <v>Diderot XII F</v>
      </c>
      <c r="L20" s="16"/>
      <c r="M20" s="182"/>
      <c r="N20" s="181"/>
      <c r="O20" s="180"/>
      <c r="P20" s="123"/>
      <c r="Q20" s="124"/>
      <c r="R20" s="125"/>
    </row>
    <row r="21" spans="1:18" s="10" customFormat="1" ht="16.5" customHeight="1" thickBot="1" thickTop="1">
      <c r="A21" s="30" t="s">
        <v>28</v>
      </c>
      <c r="B21" s="52">
        <f aca="true" t="shared" si="1" ref="B21:B30">IF(G20="f",B20,IF(H20="f",B20,B20+durée1))</f>
        <v>0.6458333333333335</v>
      </c>
      <c r="C21" s="19">
        <v>12</v>
      </c>
      <c r="D21" s="188" t="str">
        <f>PB4</f>
        <v>Lagny F</v>
      </c>
      <c r="E21" s="92">
        <v>4</v>
      </c>
      <c r="F21" s="16"/>
      <c r="G21" s="29"/>
      <c r="H21" s="29"/>
      <c r="I21" s="16"/>
      <c r="J21" s="92">
        <v>6</v>
      </c>
      <c r="K21" s="188" t="str">
        <f>PB6</f>
        <v>Pontivy/Quimper F</v>
      </c>
      <c r="L21" s="16"/>
      <c r="M21" s="182"/>
      <c r="N21" s="181"/>
      <c r="O21" s="181"/>
      <c r="P21" s="123"/>
      <c r="Q21" s="124"/>
      <c r="R21" s="125"/>
    </row>
    <row r="22" spans="1:18" s="10" customFormat="1" ht="16.5" customHeight="1" thickBot="1" thickTop="1">
      <c r="A22" s="30" t="s">
        <v>28</v>
      </c>
      <c r="B22" s="52">
        <f t="shared" si="1"/>
        <v>0.6666666666666669</v>
      </c>
      <c r="C22" s="19">
        <v>13</v>
      </c>
      <c r="D22" s="188" t="str">
        <f>PA1</f>
        <v>PESSAC F</v>
      </c>
      <c r="E22" s="92">
        <v>1</v>
      </c>
      <c r="F22" s="16"/>
      <c r="G22" s="29"/>
      <c r="H22" s="29"/>
      <c r="I22" s="16"/>
      <c r="J22" s="92">
        <v>7</v>
      </c>
      <c r="K22" s="188" t="str">
        <f>PA7</f>
        <v>Lille/Berck F</v>
      </c>
      <c r="L22" s="16"/>
      <c r="M22" s="179"/>
      <c r="N22" s="181"/>
      <c r="O22" s="181"/>
      <c r="P22" s="123"/>
      <c r="Q22" s="124"/>
      <c r="R22" s="125"/>
    </row>
    <row r="23" spans="1:18" s="10" customFormat="1" ht="16.5" customHeight="1" thickBot="1" thickTop="1">
      <c r="A23" s="30" t="s">
        <v>28</v>
      </c>
      <c r="B23" s="52">
        <f t="shared" si="1"/>
        <v>0.6875000000000002</v>
      </c>
      <c r="C23" s="19">
        <v>14</v>
      </c>
      <c r="D23" s="188" t="str">
        <f>PB2</f>
        <v>Fontenay F</v>
      </c>
      <c r="E23" s="92">
        <v>2</v>
      </c>
      <c r="F23" s="16"/>
      <c r="G23" s="29"/>
      <c r="H23" s="29"/>
      <c r="I23" s="16"/>
      <c r="J23" s="92">
        <v>8</v>
      </c>
      <c r="K23" s="188" t="str">
        <f>PB8</f>
        <v>Dinan F</v>
      </c>
      <c r="L23" s="16"/>
      <c r="M23" s="182"/>
      <c r="N23" s="181"/>
      <c r="O23" s="184"/>
      <c r="P23" s="123"/>
      <c r="Q23" s="124"/>
      <c r="R23" s="125"/>
    </row>
    <row r="24" spans="1:18" s="10" customFormat="1" ht="16.5" customHeight="1" thickBot="1" thickTop="1">
      <c r="A24" s="30" t="s">
        <v>28</v>
      </c>
      <c r="B24" s="52">
        <f t="shared" si="1"/>
        <v>0.7083333333333336</v>
      </c>
      <c r="C24" s="19">
        <v>15</v>
      </c>
      <c r="D24" s="188" t="str">
        <f>PA5</f>
        <v>Diderot XII F</v>
      </c>
      <c r="E24" s="92">
        <v>5</v>
      </c>
      <c r="F24" s="16"/>
      <c r="G24" s="29"/>
      <c r="H24" s="29"/>
      <c r="I24" s="16"/>
      <c r="J24" s="92">
        <v>9</v>
      </c>
      <c r="K24" s="188" t="str">
        <f>PA9</f>
        <v>Marseille F</v>
      </c>
      <c r="L24" s="16"/>
      <c r="M24" s="182"/>
      <c r="N24" s="181"/>
      <c r="O24" s="180"/>
      <c r="P24" s="123"/>
      <c r="Q24" s="124"/>
      <c r="R24" s="125"/>
    </row>
    <row r="25" spans="1:18" s="10" customFormat="1" ht="16.5" customHeight="1" thickBot="1" thickTop="1">
      <c r="A25" s="30" t="s">
        <v>28</v>
      </c>
      <c r="B25" s="52">
        <f t="shared" si="1"/>
        <v>0.729166666666667</v>
      </c>
      <c r="C25" s="19">
        <v>16</v>
      </c>
      <c r="D25" s="188" t="str">
        <f>PB6</f>
        <v>Pontivy/Quimper F</v>
      </c>
      <c r="E25" s="92">
        <v>6</v>
      </c>
      <c r="F25" s="16"/>
      <c r="G25" s="29"/>
      <c r="H25" s="29"/>
      <c r="I25" s="16"/>
      <c r="J25" s="92">
        <v>10</v>
      </c>
      <c r="K25" s="188" t="str">
        <f>PB10</f>
        <v>Clermont/Annemasse F</v>
      </c>
      <c r="L25" s="16"/>
      <c r="M25" s="182"/>
      <c r="N25" s="181"/>
      <c r="O25" s="180"/>
      <c r="P25" s="123"/>
      <c r="Q25" s="124"/>
      <c r="R25" s="125"/>
    </row>
    <row r="26" spans="1:18" s="10" customFormat="1" ht="16.5" customHeight="1" thickBot="1" thickTop="1">
      <c r="A26" s="30" t="s">
        <v>28</v>
      </c>
      <c r="B26" s="52">
        <f t="shared" si="1"/>
        <v>0.7500000000000003</v>
      </c>
      <c r="C26" s="19">
        <v>17</v>
      </c>
      <c r="D26" s="188" t="str">
        <f>PA3</f>
        <v>La Rochelle F</v>
      </c>
      <c r="E26" s="92">
        <v>3</v>
      </c>
      <c r="F26" s="16"/>
      <c r="G26" s="29"/>
      <c r="H26" s="29"/>
      <c r="I26" s="16"/>
      <c r="J26" s="92">
        <v>7</v>
      </c>
      <c r="K26" s="188" t="str">
        <f>PA7</f>
        <v>Lille/Berck F</v>
      </c>
      <c r="L26" s="16"/>
      <c r="M26" s="182"/>
      <c r="N26" s="184"/>
      <c r="O26" s="181"/>
      <c r="P26" s="123"/>
      <c r="Q26" s="124"/>
      <c r="R26" s="125"/>
    </row>
    <row r="27" spans="1:18" s="10" customFormat="1" ht="16.5" customHeight="1" thickBot="1" thickTop="1">
      <c r="A27" s="30" t="s">
        <v>28</v>
      </c>
      <c r="B27" s="52">
        <f t="shared" si="1"/>
        <v>0.7708333333333337</v>
      </c>
      <c r="C27" s="19">
        <v>18</v>
      </c>
      <c r="D27" s="188" t="str">
        <f>PB4</f>
        <v>Lagny F</v>
      </c>
      <c r="E27" s="92">
        <v>4</v>
      </c>
      <c r="F27" s="16"/>
      <c r="G27" s="29"/>
      <c r="H27" s="29"/>
      <c r="I27" s="16"/>
      <c r="J27" s="92">
        <v>8</v>
      </c>
      <c r="K27" s="188" t="str">
        <f>PB8</f>
        <v>Dinan F</v>
      </c>
      <c r="L27" s="16"/>
      <c r="M27" s="182"/>
      <c r="N27" s="181"/>
      <c r="O27" s="180"/>
      <c r="P27" s="123"/>
      <c r="Q27" s="124"/>
      <c r="R27" s="125"/>
    </row>
    <row r="28" spans="1:18" s="10" customFormat="1" ht="16.5" customHeight="1" thickBot="1" thickTop="1">
      <c r="A28" s="30" t="s">
        <v>28</v>
      </c>
      <c r="B28" s="52">
        <f t="shared" si="1"/>
        <v>0.7916666666666671</v>
      </c>
      <c r="C28" s="19">
        <v>19</v>
      </c>
      <c r="D28" s="188" t="str">
        <f>PA1</f>
        <v>PESSAC F</v>
      </c>
      <c r="E28" s="92">
        <v>1</v>
      </c>
      <c r="F28" s="16"/>
      <c r="G28" s="29"/>
      <c r="H28" s="29"/>
      <c r="I28" s="16"/>
      <c r="J28" s="92">
        <v>9</v>
      </c>
      <c r="K28" s="188" t="str">
        <f>PA9</f>
        <v>Marseille F</v>
      </c>
      <c r="L28" s="16"/>
      <c r="M28" s="182"/>
      <c r="N28" s="181"/>
      <c r="O28" s="181"/>
      <c r="P28" s="123"/>
      <c r="Q28" s="124"/>
      <c r="R28" s="125"/>
    </row>
    <row r="29" spans="1:18" s="10" customFormat="1" ht="17.25" customHeight="1" thickBot="1" thickTop="1">
      <c r="A29" s="30" t="s">
        <v>28</v>
      </c>
      <c r="B29" s="52">
        <f t="shared" si="1"/>
        <v>0.8125000000000004</v>
      </c>
      <c r="C29" s="19">
        <v>20</v>
      </c>
      <c r="D29" s="188" t="str">
        <f>PB2</f>
        <v>Fontenay F</v>
      </c>
      <c r="E29" s="92">
        <v>2</v>
      </c>
      <c r="F29" s="16"/>
      <c r="G29" s="29"/>
      <c r="H29" s="29"/>
      <c r="I29" s="16"/>
      <c r="J29" s="92">
        <v>10</v>
      </c>
      <c r="K29" s="188" t="str">
        <f>PB10</f>
        <v>Clermont/Annemasse F</v>
      </c>
      <c r="L29" s="16"/>
      <c r="M29" s="182"/>
      <c r="N29" s="181"/>
      <c r="O29" s="181"/>
      <c r="P29" s="123"/>
      <c r="Q29" s="124"/>
      <c r="R29" s="125"/>
    </row>
    <row r="30" spans="2:18" s="10" customFormat="1" ht="16.5" customHeight="1" thickBot="1" thickTop="1">
      <c r="B30" s="52">
        <f t="shared" si="1"/>
        <v>0.8333333333333338</v>
      </c>
      <c r="G30" s="110"/>
      <c r="H30" s="110"/>
      <c r="M30" s="186"/>
      <c r="N30" s="186"/>
      <c r="O30" s="186"/>
      <c r="P30" s="127"/>
      <c r="Q30" s="127"/>
      <c r="R30" s="127"/>
    </row>
    <row r="31" spans="1:18" s="10" customFormat="1" ht="16.5" customHeight="1" thickBot="1" thickTop="1">
      <c r="A31" s="59" t="s">
        <v>29</v>
      </c>
      <c r="B31" s="52">
        <f>HoraireMatchJ2</f>
        <v>0.3333333333333333</v>
      </c>
      <c r="C31" s="19">
        <f>C29+1</f>
        <v>21</v>
      </c>
      <c r="D31" s="188">
        <f>P4B</f>
      </c>
      <c r="E31" s="19" t="s">
        <v>26</v>
      </c>
      <c r="F31" s="16"/>
      <c r="G31" s="29"/>
      <c r="H31" s="29"/>
      <c r="I31" s="16"/>
      <c r="J31" s="19" t="s">
        <v>23</v>
      </c>
      <c r="K31" s="188">
        <f>P5A</f>
      </c>
      <c r="L31" s="16"/>
      <c r="M31" s="182"/>
      <c r="N31" s="181"/>
      <c r="O31" s="181"/>
      <c r="P31" s="123"/>
      <c r="Q31" s="124"/>
      <c r="R31" s="125"/>
    </row>
    <row r="32" spans="1:18" s="10" customFormat="1" ht="16.5" customHeight="1" thickBot="1" thickTop="1">
      <c r="A32" s="59" t="s">
        <v>29</v>
      </c>
      <c r="B32" s="52">
        <f>IF(G31="f",B31,IF(H31="f",B31,B31+durée2))</f>
        <v>0.3569444444444444</v>
      </c>
      <c r="C32" s="19">
        <f>C31+1</f>
        <v>22</v>
      </c>
      <c r="D32" s="188">
        <f>P5B</f>
      </c>
      <c r="E32" s="19" t="s">
        <v>25</v>
      </c>
      <c r="F32" s="16"/>
      <c r="G32" s="29"/>
      <c r="H32" s="29"/>
      <c r="I32" s="16"/>
      <c r="J32" s="19" t="s">
        <v>24</v>
      </c>
      <c r="K32" s="188">
        <f>P4A</f>
      </c>
      <c r="L32" s="16"/>
      <c r="M32" s="182"/>
      <c r="N32" s="181"/>
      <c r="O32" s="181"/>
      <c r="P32" s="123"/>
      <c r="Q32" s="124"/>
      <c r="R32" s="125"/>
    </row>
    <row r="33" spans="1:18" s="10" customFormat="1" ht="16.5" customHeight="1" thickBot="1" thickTop="1">
      <c r="A33" s="59" t="s">
        <v>29</v>
      </c>
      <c r="B33" s="52">
        <f>IF(G32="f",B32,IF(H32="f",B32,B32+durée2))</f>
        <v>0.38055555555555554</v>
      </c>
      <c r="C33" s="19">
        <f>C32+1</f>
        <v>23</v>
      </c>
      <c r="D33" s="188">
        <f>P3A</f>
      </c>
      <c r="E33" s="19" t="s">
        <v>14</v>
      </c>
      <c r="F33" s="16"/>
      <c r="G33" s="29"/>
      <c r="H33" s="29"/>
      <c r="I33" s="16"/>
      <c r="J33" s="19" t="s">
        <v>12</v>
      </c>
      <c r="K33" s="188">
        <f>P2B</f>
      </c>
      <c r="L33" s="16"/>
      <c r="M33" s="182"/>
      <c r="N33" s="181"/>
      <c r="O33" s="180"/>
      <c r="P33" s="123"/>
      <c r="Q33" s="124"/>
      <c r="R33" s="125"/>
    </row>
    <row r="34" spans="1:18" s="10" customFormat="1" ht="16.5" customHeight="1" thickBot="1" thickTop="1">
      <c r="A34" s="59" t="s">
        <v>29</v>
      </c>
      <c r="B34" s="52">
        <f>IF(G33="f",B33,IF(H33="f",B33,B33+durée2))</f>
        <v>0.4041666666666667</v>
      </c>
      <c r="C34" s="19">
        <f>C33+1</f>
        <v>24</v>
      </c>
      <c r="D34" s="188">
        <f>P1A</f>
      </c>
      <c r="E34" s="19" t="s">
        <v>10</v>
      </c>
      <c r="F34" s="16"/>
      <c r="G34" s="29"/>
      <c r="H34" s="29"/>
      <c r="I34" s="16"/>
      <c r="J34" s="19" t="s">
        <v>111</v>
      </c>
      <c r="K34" s="188" t="e">
        <f>IF(poules!H28="","",poules!H28)</f>
        <v>#NAME?</v>
      </c>
      <c r="L34" s="16"/>
      <c r="M34" s="182"/>
      <c r="N34" s="181"/>
      <c r="O34" s="180"/>
      <c r="P34" s="123"/>
      <c r="Q34" s="124"/>
      <c r="R34" s="125"/>
    </row>
    <row r="35" spans="1:18" s="10" customFormat="1" ht="16.5" customHeight="1" thickBot="1" thickTop="1">
      <c r="A35" s="59" t="s">
        <v>29</v>
      </c>
      <c r="B35" s="52">
        <f>IF(G34="f",B34,IF(H34="f",B34,B34+durée2))</f>
        <v>0.4277777777777778</v>
      </c>
      <c r="C35" s="19">
        <f>C34+1</f>
        <v>25</v>
      </c>
      <c r="D35" s="188">
        <f>P2A</f>
      </c>
      <c r="E35" s="19" t="s">
        <v>11</v>
      </c>
      <c r="F35" s="16"/>
      <c r="G35" s="29"/>
      <c r="H35" s="29"/>
      <c r="I35" s="16"/>
      <c r="J35" s="19" t="s">
        <v>15</v>
      </c>
      <c r="K35" s="188">
        <f>P3B</f>
      </c>
      <c r="L35" s="16"/>
      <c r="M35" s="182"/>
      <c r="N35" s="181"/>
      <c r="O35" s="180"/>
      <c r="P35" s="123"/>
      <c r="Q35" s="124"/>
      <c r="R35" s="125"/>
    </row>
    <row r="36" spans="1:15" s="10" customFormat="1" ht="14.25" thickBot="1" thickTop="1">
      <c r="A36" s="59" t="s">
        <v>29</v>
      </c>
      <c r="B36" s="52">
        <f>IF(G35="f",B35,IF(H35="f",B35,B35+durée2))</f>
        <v>0.45138888888888895</v>
      </c>
      <c r="C36" s="19">
        <f>C35+1</f>
        <v>26</v>
      </c>
      <c r="D36" s="188" t="e">
        <f>IF(poules!H31="","",poules!H31)</f>
        <v>#NAME?</v>
      </c>
      <c r="E36" s="19" t="s">
        <v>112</v>
      </c>
      <c r="F36" s="16"/>
      <c r="G36" s="29"/>
      <c r="H36" s="29"/>
      <c r="I36" s="16"/>
      <c r="J36" s="32" t="s">
        <v>13</v>
      </c>
      <c r="K36" s="188">
        <f>P1B</f>
      </c>
      <c r="L36" s="16"/>
      <c r="M36" s="182"/>
      <c r="N36" s="181"/>
      <c r="O36" s="180"/>
    </row>
    <row r="37" spans="1:18" s="10" customFormat="1" ht="16.5" customHeight="1" thickBot="1" thickTop="1">
      <c r="A37" s="59" t="s">
        <v>29</v>
      </c>
      <c r="B37" s="52">
        <f>B36+durée2</f>
        <v>0.4750000000000001</v>
      </c>
      <c r="C37" s="195" t="s">
        <v>27</v>
      </c>
      <c r="D37" s="196"/>
      <c r="E37" s="196"/>
      <c r="F37" s="196"/>
      <c r="G37" s="196"/>
      <c r="H37" s="196"/>
      <c r="I37" s="196"/>
      <c r="J37" s="196"/>
      <c r="K37" s="196"/>
      <c r="L37" s="177"/>
      <c r="M37" s="185"/>
      <c r="N37" s="185"/>
      <c r="O37" s="185"/>
      <c r="P37" s="177"/>
      <c r="Q37" s="177"/>
      <c r="R37" s="177"/>
    </row>
    <row r="38" spans="1:15" s="10" customFormat="1" ht="14.25" thickBot="1" thickTop="1">
      <c r="A38" s="59" t="s">
        <v>29</v>
      </c>
      <c r="B38" s="52">
        <f>IF(G36="f",B37,IF(H36="f",B37,B37+durée2))</f>
        <v>0.4986111111111112</v>
      </c>
      <c r="C38" s="19">
        <f>C36+1</f>
        <v>27</v>
      </c>
      <c r="D38" s="188" t="e">
        <f>poules!C35</f>
        <v>#NAME?</v>
      </c>
      <c r="E38" s="19" t="s">
        <v>113</v>
      </c>
      <c r="F38" s="16"/>
      <c r="G38" s="29"/>
      <c r="H38" s="29"/>
      <c r="I38" s="16"/>
      <c r="J38" s="32" t="s">
        <v>114</v>
      </c>
      <c r="K38" s="188" t="e">
        <f>poules!C36</f>
        <v>#NAME?</v>
      </c>
      <c r="L38" s="16"/>
      <c r="M38" s="182"/>
      <c r="N38" s="181"/>
      <c r="O38" s="180"/>
    </row>
    <row r="39" spans="1:18" s="46" customFormat="1" ht="16.5" customHeight="1" thickBot="1" thickTop="1">
      <c r="A39" s="59" t="s">
        <v>29</v>
      </c>
      <c r="B39" s="52">
        <f aca="true" t="shared" si="2" ref="B39:B47">IF(G38="f",B38,IF(H38="f",B38,B38+durée2))</f>
        <v>0.5222222222222224</v>
      </c>
      <c r="C39" s="19">
        <f aca="true" t="shared" si="3" ref="C39:C46">C38+1</f>
        <v>28</v>
      </c>
      <c r="D39" s="188" t="e">
        <f>poules!H35</f>
        <v>#NAME?</v>
      </c>
      <c r="E39" s="19" t="s">
        <v>115</v>
      </c>
      <c r="F39" s="16"/>
      <c r="G39" s="29"/>
      <c r="H39" s="29"/>
      <c r="I39" s="16"/>
      <c r="J39" s="31" t="s">
        <v>116</v>
      </c>
      <c r="K39" s="188" t="e">
        <f>poules!H36</f>
        <v>#NAME?</v>
      </c>
      <c r="L39" s="16"/>
      <c r="M39" s="182"/>
      <c r="N39" s="181"/>
      <c r="O39" s="180"/>
      <c r="P39" s="128"/>
      <c r="Q39" s="129"/>
      <c r="R39" s="130"/>
    </row>
    <row r="40" spans="1:18" s="10" customFormat="1" ht="16.5" customHeight="1" thickBot="1" thickTop="1">
      <c r="A40" s="59" t="s">
        <v>29</v>
      </c>
      <c r="B40" s="52">
        <f t="shared" si="2"/>
        <v>0.5458333333333335</v>
      </c>
      <c r="C40" s="19">
        <f t="shared" si="3"/>
        <v>29</v>
      </c>
      <c r="D40" s="188" t="e">
        <f>poules!C39</f>
        <v>#NAME?</v>
      </c>
      <c r="E40" s="19" t="s">
        <v>117</v>
      </c>
      <c r="F40" s="16"/>
      <c r="G40" s="29"/>
      <c r="H40" s="29"/>
      <c r="I40" s="16"/>
      <c r="J40" s="31" t="s">
        <v>118</v>
      </c>
      <c r="K40" s="188" t="e">
        <f>poules!C40</f>
        <v>#NAME?</v>
      </c>
      <c r="L40" s="16"/>
      <c r="M40" s="182"/>
      <c r="N40" s="181"/>
      <c r="O40" s="180"/>
      <c r="P40" s="128"/>
      <c r="Q40" s="129"/>
      <c r="R40" s="130"/>
    </row>
    <row r="41" spans="1:18" s="10" customFormat="1" ht="16.5" customHeight="1" thickBot="1" thickTop="1">
      <c r="A41" s="59" t="s">
        <v>29</v>
      </c>
      <c r="B41" s="52">
        <f t="shared" si="2"/>
        <v>0.5694444444444446</v>
      </c>
      <c r="C41" s="19">
        <f t="shared" si="3"/>
        <v>30</v>
      </c>
      <c r="D41" s="188" t="e">
        <f>poules!H39</f>
        <v>#NAME?</v>
      </c>
      <c r="E41" s="31" t="s">
        <v>119</v>
      </c>
      <c r="F41" s="16"/>
      <c r="G41" s="29"/>
      <c r="H41" s="29"/>
      <c r="I41" s="16"/>
      <c r="J41" s="31" t="s">
        <v>120</v>
      </c>
      <c r="K41" s="188" t="e">
        <f>poules!H40</f>
        <v>#NAME?</v>
      </c>
      <c r="L41" s="16"/>
      <c r="M41" s="179"/>
      <c r="N41" s="187"/>
      <c r="O41" s="187"/>
      <c r="P41" s="128"/>
      <c r="Q41" s="129"/>
      <c r="R41" s="130"/>
    </row>
    <row r="42" spans="1:18" s="10" customFormat="1" ht="16.5" customHeight="1" thickBot="1" thickTop="1">
      <c r="A42" s="59" t="s">
        <v>29</v>
      </c>
      <c r="B42" s="52">
        <f t="shared" si="2"/>
        <v>0.5930555555555558</v>
      </c>
      <c r="C42" s="19">
        <f t="shared" si="3"/>
        <v>31</v>
      </c>
      <c r="D42" s="188" t="e">
        <f>poules!C45</f>
        <v>#NAME?</v>
      </c>
      <c r="E42" s="31" t="s">
        <v>121</v>
      </c>
      <c r="F42" s="16"/>
      <c r="G42" s="29"/>
      <c r="H42" s="29"/>
      <c r="I42" s="16"/>
      <c r="J42" s="31" t="s">
        <v>122</v>
      </c>
      <c r="K42" s="188" t="e">
        <f>poules!C46</f>
        <v>#NAME?</v>
      </c>
      <c r="L42" s="16"/>
      <c r="M42" s="179"/>
      <c r="N42" s="187"/>
      <c r="O42" s="184"/>
      <c r="P42" s="128"/>
      <c r="Q42" s="129"/>
      <c r="R42" s="130"/>
    </row>
    <row r="43" spans="1:18" s="10" customFormat="1" ht="16.5" customHeight="1" thickBot="1" thickTop="1">
      <c r="A43" s="59" t="s">
        <v>29</v>
      </c>
      <c r="B43" s="52">
        <f t="shared" si="2"/>
        <v>0.6166666666666669</v>
      </c>
      <c r="C43" s="19">
        <f t="shared" si="3"/>
        <v>32</v>
      </c>
      <c r="D43" s="188" t="e">
        <f>poules!H45</f>
        <v>#NAME?</v>
      </c>
      <c r="E43" s="31" t="s">
        <v>123</v>
      </c>
      <c r="F43" s="16"/>
      <c r="G43" s="29"/>
      <c r="H43" s="29"/>
      <c r="I43" s="16"/>
      <c r="J43" s="31" t="s">
        <v>124</v>
      </c>
      <c r="K43" s="188" t="e">
        <f>poules!H46</f>
        <v>#NAME?</v>
      </c>
      <c r="L43" s="16"/>
      <c r="M43" s="179"/>
      <c r="N43" s="187"/>
      <c r="O43" s="187"/>
      <c r="P43" s="128"/>
      <c r="Q43" s="129"/>
      <c r="R43" s="130"/>
    </row>
    <row r="44" spans="1:18" s="10" customFormat="1" ht="16.5" customHeight="1" thickBot="1" thickTop="1">
      <c r="A44" s="59" t="s">
        <v>29</v>
      </c>
      <c r="B44" s="52">
        <f t="shared" si="2"/>
        <v>0.6402777777777781</v>
      </c>
      <c r="C44" s="19">
        <f t="shared" si="3"/>
        <v>33</v>
      </c>
      <c r="D44" s="188" t="e">
        <f>poules!P45</f>
        <v>#NAME?</v>
      </c>
      <c r="E44" s="31" t="s">
        <v>125</v>
      </c>
      <c r="F44" s="16"/>
      <c r="G44" s="29"/>
      <c r="H44" s="29"/>
      <c r="I44" s="16"/>
      <c r="J44" s="31" t="s">
        <v>126</v>
      </c>
      <c r="K44" s="188" t="e">
        <f>poules!P46</f>
        <v>#NAME?</v>
      </c>
      <c r="L44" s="16"/>
      <c r="M44" s="179"/>
      <c r="N44" s="187"/>
      <c r="O44" s="184"/>
      <c r="P44" s="128"/>
      <c r="Q44" s="129"/>
      <c r="R44" s="130"/>
    </row>
    <row r="45" spans="1:18" s="10" customFormat="1" ht="16.5" customHeight="1" thickBot="1" thickTop="1">
      <c r="A45" s="59" t="s">
        <v>29</v>
      </c>
      <c r="B45" s="52">
        <f t="shared" si="2"/>
        <v>0.6638888888888892</v>
      </c>
      <c r="C45" s="19">
        <f t="shared" si="3"/>
        <v>34</v>
      </c>
      <c r="D45" s="188" t="e">
        <f>poules!E49</f>
        <v>#NAME?</v>
      </c>
      <c r="E45" s="31" t="s">
        <v>127</v>
      </c>
      <c r="F45" s="16"/>
      <c r="G45" s="29"/>
      <c r="H45" s="29"/>
      <c r="I45" s="16"/>
      <c r="J45" s="31" t="s">
        <v>128</v>
      </c>
      <c r="K45" s="188" t="e">
        <f>poules!E50</f>
        <v>#NAME?</v>
      </c>
      <c r="L45" s="16"/>
      <c r="M45" s="179"/>
      <c r="N45" s="187"/>
      <c r="O45" s="187"/>
      <c r="P45" s="128"/>
      <c r="Q45" s="129"/>
      <c r="R45" s="130"/>
    </row>
    <row r="46" spans="1:18" s="10" customFormat="1" ht="16.5" customHeight="1" thickBot="1" thickTop="1">
      <c r="A46" s="59" t="s">
        <v>29</v>
      </c>
      <c r="B46" s="52">
        <f t="shared" si="2"/>
        <v>0.6875000000000003</v>
      </c>
      <c r="C46" s="19">
        <f t="shared" si="3"/>
        <v>35</v>
      </c>
      <c r="D46" s="188" t="e">
        <f>poules!M49</f>
        <v>#NAME?</v>
      </c>
      <c r="E46" s="31" t="s">
        <v>129</v>
      </c>
      <c r="F46" s="16"/>
      <c r="G46" s="29"/>
      <c r="H46" s="29"/>
      <c r="I46" s="16"/>
      <c r="J46" s="31" t="s">
        <v>130</v>
      </c>
      <c r="K46" s="188" t="e">
        <f>poules!M50</f>
        <v>#NAME?</v>
      </c>
      <c r="L46" s="16"/>
      <c r="M46" s="179"/>
      <c r="N46" s="187"/>
      <c r="O46" s="187"/>
      <c r="P46" s="128"/>
      <c r="Q46" s="129"/>
      <c r="R46" s="130"/>
    </row>
    <row r="47" spans="1:15" s="10" customFormat="1" ht="16.5" thickBot="1" thickTop="1">
      <c r="A47" s="59" t="s">
        <v>29</v>
      </c>
      <c r="B47" s="52">
        <f t="shared" si="2"/>
        <v>0.7111111111111115</v>
      </c>
      <c r="C47" s="55"/>
      <c r="D47" s="56"/>
      <c r="E47" s="56"/>
      <c r="F47" s="51"/>
      <c r="G47" s="57"/>
      <c r="H47" s="57"/>
      <c r="I47" s="51"/>
      <c r="J47" s="56"/>
      <c r="K47" s="56"/>
      <c r="L47" s="51"/>
      <c r="M47" s="58"/>
      <c r="N47" s="58"/>
      <c r="O47" s="58"/>
    </row>
    <row r="48" spans="1:19" ht="13.5" thickTop="1">
      <c r="A48" s="10"/>
      <c r="B48" s="10"/>
      <c r="P48" s="10"/>
      <c r="Q48" s="10"/>
      <c r="R48" s="10"/>
      <c r="S48" s="10"/>
    </row>
  </sheetData>
  <sheetProtection/>
  <mergeCells count="13">
    <mergeCell ref="P8:R8"/>
    <mergeCell ref="B6:D6"/>
    <mergeCell ref="G1:H1"/>
    <mergeCell ref="M7:O7"/>
    <mergeCell ref="G2:H2"/>
    <mergeCell ref="C19:K19"/>
    <mergeCell ref="C37:K37"/>
    <mergeCell ref="B5:D5"/>
    <mergeCell ref="B4:F4"/>
    <mergeCell ref="K4:O4"/>
    <mergeCell ref="I1:O1"/>
    <mergeCell ref="I2:O2"/>
    <mergeCell ref="J3:O3"/>
  </mergeCells>
  <printOptions horizontalCentered="1" verticalCentered="1"/>
  <pageMargins left="0.4330708661417323" right="0.5905511811023623" top="0.2362204724409449" bottom="0.2362204724409449" header="0.15748031496062992" footer="0.11811023622047245"/>
  <pageSetup fitToHeight="2" horizontalDpi="300" verticalDpi="300" orientation="landscape" paperSize="9" scale="84" r:id="rId3"/>
  <headerFooter alignWithMargins="0">
    <oddFooter>&amp;C&amp;"Arial,Gras"&amp;14
&amp;"Arial,Italique"&amp;11
</oddFooter>
  </headerFooter>
  <rowBreaks count="1" manualBreakCount="1">
    <brk id="30" max="1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53"/>
  <sheetViews>
    <sheetView zoomScalePageLayoutView="0" workbookViewId="0" topLeftCell="A4">
      <selection activeCell="X20" sqref="X20"/>
    </sheetView>
  </sheetViews>
  <sheetFormatPr defaultColWidth="11.421875" defaultRowHeight="12.75"/>
  <cols>
    <col min="1" max="1" width="2.00390625" style="17" customWidth="1"/>
    <col min="2" max="2" width="4.8515625" style="17" customWidth="1"/>
    <col min="3" max="3" width="18.57421875" style="17" customWidth="1"/>
    <col min="4" max="5" width="4.8515625" style="17" customWidth="1"/>
    <col min="6" max="7" width="4.8515625" style="18" customWidth="1"/>
    <col min="8" max="12" width="4.8515625" style="17" customWidth="1"/>
    <col min="13" max="13" width="5.421875" style="17" customWidth="1"/>
    <col min="14" max="21" width="4.8515625" style="17" customWidth="1"/>
    <col min="22" max="22" width="4.57421875" style="17" customWidth="1"/>
    <col min="23" max="16384" width="11.421875" style="17" customWidth="1"/>
  </cols>
  <sheetData>
    <row r="1" spans="6:19" s="71" customFormat="1" ht="33.75" customHeight="1">
      <c r="F1" s="72"/>
      <c r="H1" s="54" t="s">
        <v>36</v>
      </c>
      <c r="I1" s="73"/>
      <c r="J1" s="198" t="str">
        <f>saison</f>
        <v>2021 / 2022</v>
      </c>
      <c r="K1" s="199"/>
      <c r="L1" s="199"/>
      <c r="M1" s="199"/>
      <c r="N1" s="199"/>
      <c r="O1" s="199"/>
      <c r="P1" s="199"/>
      <c r="Q1" s="199"/>
      <c r="R1" s="199"/>
      <c r="S1" s="200"/>
    </row>
    <row r="2" spans="6:19" s="71" customFormat="1" ht="30" customHeight="1">
      <c r="F2" s="72"/>
      <c r="G2" s="72"/>
      <c r="H2" s="54" t="s">
        <v>37</v>
      </c>
      <c r="J2" s="226" t="str">
        <f>lieu</f>
        <v>Le Puy en Velay</v>
      </c>
      <c r="K2" s="227"/>
      <c r="L2" s="227"/>
      <c r="M2" s="227"/>
      <c r="N2" s="227"/>
      <c r="O2" s="227"/>
      <c r="P2" s="227"/>
      <c r="Q2" s="227"/>
      <c r="R2" s="227"/>
      <c r="S2" s="228"/>
    </row>
    <row r="3" spans="12:19" s="73" customFormat="1" ht="25.5" customHeight="1">
      <c r="L3" s="201" t="s">
        <v>70</v>
      </c>
      <c r="M3" s="201"/>
      <c r="N3" s="201"/>
      <c r="O3" s="201"/>
      <c r="P3" s="201"/>
      <c r="Q3" s="201"/>
      <c r="R3" s="201"/>
      <c r="S3" s="201"/>
    </row>
    <row r="4" spans="1:20" s="73" customFormat="1" ht="21" customHeight="1">
      <c r="A4" s="54" t="s">
        <v>38</v>
      </c>
      <c r="C4" s="198" t="str">
        <f>date</f>
        <v>12 et 13 mars 2022</v>
      </c>
      <c r="D4" s="199"/>
      <c r="E4" s="199"/>
      <c r="F4" s="199"/>
      <c r="G4" s="199"/>
      <c r="H4" s="200"/>
      <c r="I4" s="205" t="s">
        <v>39</v>
      </c>
      <c r="J4" s="205"/>
      <c r="K4" s="206"/>
      <c r="L4" s="198" t="str">
        <f>catégorie</f>
        <v>Division 2 Féminine</v>
      </c>
      <c r="M4" s="199"/>
      <c r="N4" s="199"/>
      <c r="O4" s="199"/>
      <c r="P4" s="199"/>
      <c r="Q4" s="199"/>
      <c r="R4" s="199"/>
      <c r="S4" s="199"/>
      <c r="T4" s="200"/>
    </row>
    <row r="5" spans="1:24" s="95" customFormat="1" ht="18" customHeight="1">
      <c r="A5" s="93"/>
      <c r="B5" s="197" t="s">
        <v>69</v>
      </c>
      <c r="C5" s="197"/>
      <c r="D5" s="197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18" customHeight="1">
      <c r="A6" s="93"/>
      <c r="B6" s="197" t="s">
        <v>137</v>
      </c>
      <c r="C6" s="197"/>
      <c r="D6" s="197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24" s="71" customFormat="1" ht="30.75" customHeight="1" thickBot="1">
      <c r="A7" s="75"/>
      <c r="B7" s="76"/>
      <c r="C7" s="60" t="s">
        <v>66</v>
      </c>
      <c r="D7" s="99">
        <v>1</v>
      </c>
      <c r="E7" s="99">
        <v>3</v>
      </c>
      <c r="F7" s="99">
        <v>5</v>
      </c>
      <c r="G7" s="100">
        <v>7</v>
      </c>
      <c r="H7" s="100">
        <v>9</v>
      </c>
      <c r="I7" s="100">
        <v>11</v>
      </c>
      <c r="J7" s="100">
        <v>13</v>
      </c>
      <c r="K7" s="100">
        <v>15</v>
      </c>
      <c r="L7" s="100">
        <v>17</v>
      </c>
      <c r="M7" s="100">
        <v>19</v>
      </c>
      <c r="N7" s="49" t="s">
        <v>21</v>
      </c>
      <c r="O7" s="49" t="s">
        <v>22</v>
      </c>
      <c r="P7" s="225" t="s">
        <v>30</v>
      </c>
      <c r="Q7" s="225"/>
      <c r="R7" s="225" t="s">
        <v>31</v>
      </c>
      <c r="S7" s="225"/>
      <c r="T7" s="75"/>
      <c r="U7" s="75"/>
      <c r="V7" s="75"/>
      <c r="W7" s="75"/>
      <c r="X7" s="75"/>
    </row>
    <row r="8" spans="2:19" ht="17.25" thickBot="1" thickTop="1">
      <c r="B8" s="40">
        <v>1</v>
      </c>
      <c r="C8" s="101" t="str">
        <f>PA1</f>
        <v>PESSAC F</v>
      </c>
      <c r="D8" s="40">
        <f>IF(grille!G9&lt;&gt;"",grille!G9,"")</f>
      </c>
      <c r="E8" s="114"/>
      <c r="F8" s="114"/>
      <c r="G8" s="35">
        <f>IF(grille!G15&lt;&gt;"",grille!G15,"")</f>
      </c>
      <c r="H8" s="114"/>
      <c r="I8" s="114"/>
      <c r="J8" s="35">
        <f>IF(grille!G22&lt;&gt;"",grille!G22,"")</f>
      </c>
      <c r="K8" s="114"/>
      <c r="L8" s="114"/>
      <c r="M8" s="41">
        <f>IF(grille!G28&lt;&gt;"",grille!G28,"")</f>
      </c>
      <c r="N8" s="161" t="e">
        <f>CalculPointMatchs(D8,D9,G8,G10,J8,J11,M8,M12)</f>
        <v>#NAME?</v>
      </c>
      <c r="O8" s="33" t="e">
        <f>IF(AND(N8&lt;&gt;"",N9&lt;&gt;"",N10&lt;&gt;"",N11&lt;&gt;"",N12&lt;&gt;""),RANK(N8,N$8:N$12),"")</f>
        <v>#NAME?</v>
      </c>
      <c r="P8" s="224">
        <f>SUM(D9,G10,J11,M12)</f>
        <v>0</v>
      </c>
      <c r="Q8" s="223"/>
      <c r="R8" s="222">
        <f>SUM(D8:M8)</f>
        <v>0</v>
      </c>
      <c r="S8" s="223"/>
    </row>
    <row r="9" spans="2:19" ht="17.25" thickBot="1" thickTop="1">
      <c r="B9" s="42">
        <v>3</v>
      </c>
      <c r="C9" s="102" t="str">
        <f>PA3</f>
        <v>La Rochelle F</v>
      </c>
      <c r="D9" s="42">
        <f>IF(grille!H9&lt;&gt;"",grille!H9,"")</f>
      </c>
      <c r="E9" s="113"/>
      <c r="F9" s="36">
        <f>IF(grille!G13&lt;&gt;"",grille!G13,"")</f>
      </c>
      <c r="G9" s="113"/>
      <c r="H9" s="113"/>
      <c r="I9" s="36">
        <f>IF(grille!G20&lt;&gt;"",grille!G20,"")</f>
      </c>
      <c r="J9" s="113"/>
      <c r="K9" s="113"/>
      <c r="L9" s="36">
        <f>IF(grille!G26&lt;&gt;"",grille!G26,"")</f>
      </c>
      <c r="M9" s="115"/>
      <c r="N9" s="161" t="e">
        <f>CalculPointMatchs(D9,D8,F9,F12,I9,I10,L9,L11)</f>
        <v>#NAME?</v>
      </c>
      <c r="O9" s="33" t="e">
        <f>IF(AND(N8&lt;&gt;"",N9&lt;&gt;"",N10&lt;&gt;"",N11&lt;&gt;"",N12&lt;&gt;""),RANK(N9,N$8:N$12),"")</f>
        <v>#NAME?</v>
      </c>
      <c r="P9" s="224">
        <f>SUM(D8,F12,I10,L11)</f>
        <v>0</v>
      </c>
      <c r="Q9" s="223"/>
      <c r="R9" s="222">
        <f>SUM(D9:M9)</f>
        <v>0</v>
      </c>
      <c r="S9" s="223"/>
    </row>
    <row r="10" spans="2:19" ht="17.25" thickBot="1" thickTop="1">
      <c r="B10" s="42">
        <v>5</v>
      </c>
      <c r="C10" s="102" t="str">
        <f>PA5</f>
        <v>Diderot XII F</v>
      </c>
      <c r="D10" s="111"/>
      <c r="E10" s="36">
        <f>IF(grille!G11&lt;&gt;"",grille!G11,"")</f>
      </c>
      <c r="F10" s="113"/>
      <c r="G10" s="36">
        <f>IF(grille!H15&lt;&gt;"",grille!H15,"")</f>
      </c>
      <c r="H10" s="113"/>
      <c r="I10" s="36">
        <f>IF(grille!H20&lt;&gt;"",grille!H20,"")</f>
      </c>
      <c r="J10" s="113"/>
      <c r="K10" s="36">
        <f>IF(grille!G24&lt;&gt;"",grille!G24,"")</f>
      </c>
      <c r="L10" s="113"/>
      <c r="M10" s="115"/>
      <c r="N10" s="161" t="e">
        <f>CalculPointMatchs(E10,E11,G10,G8,I10,I9,K10,K12)</f>
        <v>#NAME?</v>
      </c>
      <c r="O10" s="33" t="e">
        <f>IF(AND(N8&lt;&gt;"",N9&lt;&gt;"",N10&lt;&gt;"",N11&lt;&gt;"",N12&lt;&gt;""),RANK(N10,N$8:N$12),"")</f>
        <v>#NAME?</v>
      </c>
      <c r="P10" s="224">
        <f>SUM(E11,G8,I9,K12)</f>
        <v>0</v>
      </c>
      <c r="Q10" s="223"/>
      <c r="R10" s="222">
        <f>SUM(D10:M10)</f>
        <v>0</v>
      </c>
      <c r="S10" s="223"/>
    </row>
    <row r="11" spans="2:19" ht="17.25" thickBot="1" thickTop="1">
      <c r="B11" s="42">
        <v>7</v>
      </c>
      <c r="C11" s="102" t="str">
        <f>PA7</f>
        <v>Lille/Berck F</v>
      </c>
      <c r="D11" s="111"/>
      <c r="E11" s="36">
        <f>IF(grille!H11&lt;&gt;"",grille!H11,"")</f>
      </c>
      <c r="F11" s="113"/>
      <c r="G11" s="113"/>
      <c r="H11" s="24">
        <f>IF(grille!G17&lt;&gt;"",grille!G17,"")</f>
      </c>
      <c r="I11" s="113"/>
      <c r="J11" s="24">
        <f>IF(grille!H22&lt;&gt;"",grille!H22,"")</f>
      </c>
      <c r="K11" s="113"/>
      <c r="L11" s="36">
        <f>IF(grille!H26&lt;&gt;"",grille!H26,"")</f>
      </c>
      <c r="M11" s="115"/>
      <c r="N11" s="161" t="e">
        <f>CalculPointMatchs(E11,E10,H11,H12,J11,J8,L11,L9)</f>
        <v>#NAME?</v>
      </c>
      <c r="O11" s="33" t="e">
        <f>IF(AND(N8&lt;&gt;"",N9&lt;&gt;"",N10&lt;&gt;"",N11&lt;&gt;"",N12&lt;&gt;""),RANK(N11,N$8:N$12),"")</f>
        <v>#NAME?</v>
      </c>
      <c r="P11" s="224">
        <f>SUM(E10,H12,J8,L9)</f>
        <v>0</v>
      </c>
      <c r="Q11" s="223"/>
      <c r="R11" s="222">
        <f>SUM(D11:M11)</f>
        <v>0</v>
      </c>
      <c r="S11" s="223"/>
    </row>
    <row r="12" spans="2:19" ht="17.25" thickBot="1" thickTop="1">
      <c r="B12" s="53">
        <v>9</v>
      </c>
      <c r="C12" s="103" t="str">
        <f>PA9</f>
        <v>Marseille F</v>
      </c>
      <c r="D12" s="112"/>
      <c r="E12" s="116"/>
      <c r="F12" s="25">
        <f>IF(grille!H13&lt;&gt;"",grille!H13,"")</f>
      </c>
      <c r="G12" s="116"/>
      <c r="H12" s="25">
        <f>IF(grille!H17&lt;&gt;"",grille!H17,"")</f>
      </c>
      <c r="I12" s="116"/>
      <c r="J12" s="116"/>
      <c r="K12" s="37">
        <f>IF(grille!H24&lt;&gt;"",grille!H24,"")</f>
      </c>
      <c r="L12" s="116"/>
      <c r="M12" s="39">
        <f>IF(grille!H28&lt;&gt;"",grille!H28,"")</f>
      </c>
      <c r="N12" s="162" t="e">
        <f>CalculPointMatchs(F12,F9,H12,H11,K12,K10,M12,M8)</f>
        <v>#NAME?</v>
      </c>
      <c r="O12" s="33" t="e">
        <f>IF(AND(N8&lt;&gt;"",N9&lt;&gt;"",N10&lt;&gt;"",N11&lt;&gt;"",N12&lt;&gt;""),RANK(N12,N$8:N$12),"")</f>
        <v>#NAME?</v>
      </c>
      <c r="P12" s="224">
        <f>SUM(F9,H11,K10,M8)</f>
        <v>0</v>
      </c>
      <c r="Q12" s="223"/>
      <c r="R12" s="222">
        <f>SUM(D12:M12)</f>
        <v>0</v>
      </c>
      <c r="S12" s="223"/>
    </row>
    <row r="13" spans="2:23" ht="15.75">
      <c r="B13" s="34"/>
      <c r="C13" s="20"/>
      <c r="D13" s="34"/>
      <c r="E13" s="38"/>
      <c r="F13" s="21"/>
      <c r="G13" s="21"/>
      <c r="H13" s="34"/>
      <c r="I13" s="34"/>
      <c r="J13" s="34"/>
      <c r="K13" s="34"/>
      <c r="L13" s="34"/>
      <c r="M13" s="34"/>
      <c r="N13" s="34"/>
      <c r="O13" s="34"/>
      <c r="P13" s="20"/>
      <c r="Q13" s="20"/>
      <c r="R13" s="20"/>
      <c r="S13" s="20"/>
      <c r="T13" s="20"/>
      <c r="U13" s="20"/>
      <c r="V13" s="20"/>
      <c r="W13" s="20"/>
    </row>
    <row r="14" spans="2:23" ht="15.75">
      <c r="B14" s="34"/>
      <c r="C14" s="20"/>
      <c r="D14" s="34"/>
      <c r="E14" s="38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20"/>
      <c r="Q14" s="20"/>
      <c r="R14" s="20"/>
      <c r="S14" s="20"/>
      <c r="T14" s="20"/>
      <c r="U14" s="20"/>
      <c r="V14" s="20"/>
      <c r="W14" s="20"/>
    </row>
    <row r="15" spans="2:19" s="47" customFormat="1" ht="30" customHeight="1" thickBot="1">
      <c r="B15" s="48"/>
      <c r="C15" s="54" t="s">
        <v>20</v>
      </c>
      <c r="D15" s="99">
        <v>2</v>
      </c>
      <c r="E15" s="99">
        <v>4</v>
      </c>
      <c r="F15" s="99">
        <v>6</v>
      </c>
      <c r="G15" s="100">
        <v>8</v>
      </c>
      <c r="H15" s="100">
        <v>10</v>
      </c>
      <c r="I15" s="100">
        <v>12</v>
      </c>
      <c r="J15" s="100">
        <v>14</v>
      </c>
      <c r="K15" s="100">
        <v>16</v>
      </c>
      <c r="L15" s="100">
        <v>18</v>
      </c>
      <c r="M15" s="100">
        <v>20</v>
      </c>
      <c r="N15" s="49" t="s">
        <v>21</v>
      </c>
      <c r="O15" s="49" t="s">
        <v>22</v>
      </c>
      <c r="P15" s="225" t="s">
        <v>30</v>
      </c>
      <c r="Q15" s="225"/>
      <c r="R15" s="225" t="s">
        <v>31</v>
      </c>
      <c r="S15" s="225"/>
    </row>
    <row r="16" spans="2:19" ht="17.25" thickBot="1" thickTop="1">
      <c r="B16" s="40">
        <v>2</v>
      </c>
      <c r="C16" s="101" t="str">
        <f>PB2</f>
        <v>Fontenay F</v>
      </c>
      <c r="D16" s="40">
        <f>IF(grille!G10&lt;&gt;"",grille!G10,"")</f>
      </c>
      <c r="E16" s="114"/>
      <c r="F16" s="114"/>
      <c r="G16" s="35">
        <f>IF(grille!G16&lt;&gt;"",grille!G16,"")</f>
      </c>
      <c r="H16" s="114"/>
      <c r="I16" s="114"/>
      <c r="J16" s="35">
        <f>IF(grille!G23&lt;&gt;"",grille!G23,"")</f>
      </c>
      <c r="K16" s="114"/>
      <c r="L16" s="114"/>
      <c r="M16" s="41">
        <f>IF(grille!G29&lt;&gt;"",grille!G29,"")</f>
      </c>
      <c r="N16" s="161" t="e">
        <f>CalculPointMatchs(D16,D17,G16,G18,J16,J19,M16,M20)</f>
        <v>#NAME?</v>
      </c>
      <c r="O16" s="33" t="e">
        <f>IF(AND(N16&lt;&gt;"",N17&lt;&gt;"",N18&lt;&gt;"",N19&lt;&gt;"",N20&lt;&gt;""),RANK(N16,N$16:N$20),"")</f>
        <v>#NAME?</v>
      </c>
      <c r="P16" s="224">
        <f>SUM(D17,G18,J19,M20)</f>
        <v>0</v>
      </c>
      <c r="Q16" s="223"/>
      <c r="R16" s="222">
        <f>SUM(D16:M16)</f>
        <v>0</v>
      </c>
      <c r="S16" s="223"/>
    </row>
    <row r="17" spans="2:19" ht="17.25" thickBot="1" thickTop="1">
      <c r="B17" s="42">
        <v>4</v>
      </c>
      <c r="C17" s="102" t="str">
        <f>PB4</f>
        <v>Lagny F</v>
      </c>
      <c r="D17" s="42">
        <f>IF(grille!H10&lt;&gt;"",grille!H10,"")</f>
      </c>
      <c r="E17" s="113"/>
      <c r="F17" s="36">
        <f>IF(grille!G14&lt;&gt;"",grille!G14,"")</f>
      </c>
      <c r="G17" s="113"/>
      <c r="H17" s="113"/>
      <c r="I17" s="36">
        <f>IF(grille!G21&lt;&gt;"",grille!G21,"")</f>
      </c>
      <c r="J17" s="113"/>
      <c r="K17" s="113"/>
      <c r="L17" s="36">
        <f>IF(grille!G27&lt;&gt;"",grille!G27,"")</f>
      </c>
      <c r="M17" s="115"/>
      <c r="N17" s="161" t="e">
        <f>CalculPointMatchs(D17,D16,F17,F20,I17,I18,L17,L19)</f>
        <v>#NAME?</v>
      </c>
      <c r="O17" s="33" t="e">
        <f>IF(AND(N16&lt;&gt;"",N17&lt;&gt;"",N18&lt;&gt;"",N19&lt;&gt;"",N20&lt;&gt;""),RANK(N17,N$16:N$20),"")</f>
        <v>#NAME?</v>
      </c>
      <c r="P17" s="224">
        <f>SUM(D16,F20,I18,L19)</f>
        <v>0</v>
      </c>
      <c r="Q17" s="223"/>
      <c r="R17" s="222">
        <f>SUM(D17:M17)</f>
        <v>0</v>
      </c>
      <c r="S17" s="223"/>
    </row>
    <row r="18" spans="2:19" ht="17.25" thickBot="1" thickTop="1">
      <c r="B18" s="42">
        <v>6</v>
      </c>
      <c r="C18" s="102" t="str">
        <f>PB6</f>
        <v>Pontivy/Quimper F</v>
      </c>
      <c r="D18" s="111"/>
      <c r="E18" s="36">
        <f>IF(grille!G12&lt;&gt;"",grille!G12,"")</f>
      </c>
      <c r="F18" s="113"/>
      <c r="G18" s="36">
        <f>IF(grille!H16&lt;&gt;"",grille!H16,"")</f>
      </c>
      <c r="H18" s="113"/>
      <c r="I18" s="36">
        <f>IF(grille!H21&lt;&gt;"",grille!H21,"")</f>
      </c>
      <c r="J18" s="113"/>
      <c r="K18" s="36">
        <f>IF(grille!G25&lt;&gt;"",grille!G25,"")</f>
      </c>
      <c r="L18" s="113"/>
      <c r="M18" s="115"/>
      <c r="N18" s="161" t="e">
        <f>CalculPointMatchs(E18,E19,G18,G16,I18,I17,K18,K20)</f>
        <v>#NAME?</v>
      </c>
      <c r="O18" s="33" t="e">
        <f>IF(AND(N16&lt;&gt;"",N17&lt;&gt;"",N18&lt;&gt;"",N19&lt;&gt;"",N20&lt;&gt;""),RANK(N18,N$16:N$20),"")</f>
        <v>#NAME?</v>
      </c>
      <c r="P18" s="224">
        <f>SUM(E19,G16,I17,K20)</f>
        <v>0</v>
      </c>
      <c r="Q18" s="223"/>
      <c r="R18" s="222">
        <f>SUM(D18:M18)</f>
        <v>0</v>
      </c>
      <c r="S18" s="223"/>
    </row>
    <row r="19" spans="2:19" ht="17.25" thickBot="1" thickTop="1">
      <c r="B19" s="42">
        <v>8</v>
      </c>
      <c r="C19" s="102" t="str">
        <f>PB8</f>
        <v>Dinan F</v>
      </c>
      <c r="D19" s="111"/>
      <c r="E19" s="36">
        <f>IF(grille!H12&lt;&gt;"",grille!H12,"")</f>
      </c>
      <c r="F19" s="113"/>
      <c r="G19" s="113"/>
      <c r="H19" s="24">
        <f>IF(grille!G18&lt;&gt;"",grille!G18,"")</f>
      </c>
      <c r="I19" s="113"/>
      <c r="J19" s="24">
        <f>IF(grille!H23&lt;&gt;"",grille!H23,"")</f>
      </c>
      <c r="K19" s="113"/>
      <c r="L19" s="36">
        <f>IF(grille!H27&lt;&gt;"",grille!H27,"")</f>
      </c>
      <c r="M19" s="115"/>
      <c r="N19" s="161" t="e">
        <f>CalculPointMatchs(E19,E18,H19,H20,J19,J16,L19,L17)</f>
        <v>#NAME?</v>
      </c>
      <c r="O19" s="33" t="e">
        <f>IF(AND(N16&lt;&gt;"",N17&lt;&gt;"",N18&lt;&gt;"",N19&lt;&gt;"",N20&lt;&gt;""),RANK(N19,N$16:N$20),"")</f>
        <v>#NAME?</v>
      </c>
      <c r="P19" s="224">
        <f>SUM(E18,H20,J16,L17)</f>
        <v>0</v>
      </c>
      <c r="Q19" s="223"/>
      <c r="R19" s="222">
        <f>SUM(D19:M19)</f>
        <v>0</v>
      </c>
      <c r="S19" s="223"/>
    </row>
    <row r="20" spans="2:19" ht="17.25" thickBot="1" thickTop="1">
      <c r="B20" s="53">
        <v>10</v>
      </c>
      <c r="C20" s="190" t="str">
        <f>PB10</f>
        <v>Clermont/Annemasse F</v>
      </c>
      <c r="D20" s="112"/>
      <c r="E20" s="116"/>
      <c r="F20" s="25">
        <f>IF(grille!H14&lt;&gt;"",grille!H14,"")</f>
      </c>
      <c r="G20" s="116"/>
      <c r="H20" s="25">
        <f>IF(grille!H18&lt;&gt;"",grille!H18,"")</f>
      </c>
      <c r="I20" s="116"/>
      <c r="J20" s="116"/>
      <c r="K20" s="37">
        <f>IF(grille!H25&lt;&gt;"",grille!H25,"")</f>
      </c>
      <c r="L20" s="116"/>
      <c r="M20" s="39">
        <f>IF(grille!H29&lt;&gt;"",grille!H29,"")</f>
      </c>
      <c r="N20" s="162" t="e">
        <f>CalculPointMatchs(F20,F17,H20,H19,K20,K18,M20,M16)</f>
        <v>#NAME?</v>
      </c>
      <c r="O20" s="33" t="e">
        <f>IF(AND(N16&lt;&gt;"",N17&lt;&gt;"",N18&lt;&gt;"",N19&lt;&gt;"",N20&lt;&gt;""),RANK(N20,N$16:N$20),"")</f>
        <v>#NAME?</v>
      </c>
      <c r="P20" s="224">
        <f>SUM(F17,H19,K18,M16)</f>
        <v>0</v>
      </c>
      <c r="Q20" s="223"/>
      <c r="R20" s="222">
        <f>SUM(D20:M20)</f>
        <v>0</v>
      </c>
      <c r="S20" s="223"/>
    </row>
    <row r="21" spans="2:22" ht="15.75">
      <c r="B21" s="20"/>
      <c r="C21" s="20"/>
      <c r="D21" s="20"/>
      <c r="E21" s="23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ht="16.5" thickBot="1">
      <c r="B22" s="138"/>
      <c r="C22" s="138"/>
      <c r="D22" s="138" t="s">
        <v>100</v>
      </c>
      <c r="E22" s="163"/>
      <c r="F22" s="43"/>
      <c r="G22" s="43"/>
      <c r="H22" s="138"/>
      <c r="I22" s="138"/>
      <c r="J22" s="138"/>
      <c r="K22" s="138"/>
      <c r="L22" s="138" t="s">
        <v>101</v>
      </c>
      <c r="M22" s="138"/>
      <c r="N22" s="138"/>
      <c r="O22" s="138"/>
      <c r="P22" s="138"/>
      <c r="Q22" s="138"/>
      <c r="R22" s="138"/>
      <c r="S22" s="138"/>
      <c r="T22" s="138"/>
      <c r="U22" s="20"/>
      <c r="V22" s="20"/>
    </row>
    <row r="23" spans="2:20" ht="15.75">
      <c r="B23" s="164"/>
      <c r="C23" s="164"/>
      <c r="D23" s="140" t="s">
        <v>26</v>
      </c>
      <c r="E23" s="213">
        <f>_xlfn.IFERROR(INDEX(C16:C20,MATCH(4,O16:O20,0)),"")</f>
      </c>
      <c r="F23" s="214"/>
      <c r="G23" s="214"/>
      <c r="H23" s="215"/>
      <c r="I23" s="166">
        <f>IF(grille!G31&lt;&gt;"",grille!G31,"")</f>
      </c>
      <c r="J23" s="167"/>
      <c r="K23" s="43"/>
      <c r="L23" s="140" t="s">
        <v>25</v>
      </c>
      <c r="M23" s="213">
        <f>_xlfn.IFERROR(INDEX(C16:C20,MATCH(5,O16:O20,0)),"")</f>
      </c>
      <c r="N23" s="214"/>
      <c r="O23" s="214"/>
      <c r="P23" s="215"/>
      <c r="Q23" s="166">
        <f>IF(grille!G32&lt;&gt;"",grille!G32,"")</f>
      </c>
      <c r="R23" s="138"/>
      <c r="S23" s="164"/>
      <c r="T23" s="164"/>
    </row>
    <row r="24" spans="2:20" ht="16.5" thickBot="1">
      <c r="B24" s="164"/>
      <c r="C24" s="164"/>
      <c r="D24" s="141" t="s">
        <v>23</v>
      </c>
      <c r="E24" s="219">
        <f>_xlfn.IFERROR(INDEX(C8:C12,MATCH(5,O8:O12,0)),"")</f>
      </c>
      <c r="F24" s="220"/>
      <c r="G24" s="220"/>
      <c r="H24" s="221"/>
      <c r="I24" s="169">
        <f>IF(grille!H31&lt;&gt;"",grille!H31,"")</f>
      </c>
      <c r="J24" s="167"/>
      <c r="K24" s="43"/>
      <c r="L24" s="141" t="s">
        <v>24</v>
      </c>
      <c r="M24" s="219">
        <f>_xlfn.IFERROR(INDEX(C8:C12,MATCH(4,O8:O12,0)),"")</f>
      </c>
      <c r="N24" s="220"/>
      <c r="O24" s="220"/>
      <c r="P24" s="221"/>
      <c r="Q24" s="169">
        <f>IF(grille!H32&lt;&gt;"",grille!H32,"")</f>
      </c>
      <c r="R24" s="138"/>
      <c r="S24" s="164"/>
      <c r="T24" s="164"/>
    </row>
    <row r="25" spans="2:22" ht="15.75">
      <c r="B25" s="138"/>
      <c r="C25" s="138"/>
      <c r="D25" s="138"/>
      <c r="E25" s="163"/>
      <c r="F25" s="43"/>
      <c r="G25" s="43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20"/>
      <c r="V25" s="20"/>
    </row>
    <row r="26" spans="2:20" ht="16.5" thickBot="1">
      <c r="B26" s="138" t="s">
        <v>102</v>
      </c>
      <c r="C26" s="138"/>
      <c r="D26" s="138"/>
      <c r="E26" s="43"/>
      <c r="F26" s="138"/>
      <c r="G26" s="138" t="s">
        <v>103</v>
      </c>
      <c r="H26" s="138"/>
      <c r="I26" s="138"/>
      <c r="J26" s="138"/>
      <c r="K26" s="138"/>
      <c r="L26" s="138"/>
      <c r="M26" s="138"/>
      <c r="N26" s="138"/>
      <c r="O26" s="164"/>
      <c r="P26" s="164"/>
      <c r="Q26" s="164"/>
      <c r="R26" s="164"/>
      <c r="S26" s="164"/>
      <c r="T26" s="164"/>
    </row>
    <row r="27" spans="2:21" ht="15.75">
      <c r="B27" s="140" t="s">
        <v>14</v>
      </c>
      <c r="C27" s="170">
        <f>_xlfn.IFERROR(INDEX(C8:C12,MATCH(3,O8:O12,0)),"")</f>
      </c>
      <c r="D27" s="166">
        <f>IF(grille!G33&lt;&gt;"",grille!G33,"")</f>
      </c>
      <c r="E27" s="43"/>
      <c r="F27" s="167"/>
      <c r="G27" s="140" t="s">
        <v>10</v>
      </c>
      <c r="H27" s="210">
        <f>_xlfn.IFERROR(INDEX(C8:C12,MATCH(1,O8:O12,0)),"")</f>
      </c>
      <c r="I27" s="211"/>
      <c r="J27" s="211"/>
      <c r="K27" s="212"/>
      <c r="L27" s="166">
        <f>IF(grille!G34&lt;&gt;"",grille!G34,"")</f>
      </c>
      <c r="M27" s="138"/>
      <c r="N27" s="138"/>
      <c r="O27" s="164"/>
      <c r="P27" s="164"/>
      <c r="Q27" s="164"/>
      <c r="R27" s="164"/>
      <c r="S27" s="164"/>
      <c r="T27" s="164"/>
      <c r="U27" s="22"/>
    </row>
    <row r="28" spans="2:20" ht="16.5" thickBot="1">
      <c r="B28" s="141" t="s">
        <v>12</v>
      </c>
      <c r="C28" s="171">
        <f>_xlfn.IFERROR(INDEX(C16:C20,MATCH(2,O16:O20,0)),"")</f>
      </c>
      <c r="D28" s="169">
        <f>IF(grille!H33&lt;&gt;"",grille!H33,"")</f>
      </c>
      <c r="E28" s="43"/>
      <c r="F28" s="167"/>
      <c r="G28" s="141" t="s">
        <v>111</v>
      </c>
      <c r="H28" s="216" t="e">
        <f>Gagnant(E23:I24)</f>
        <v>#NAME?</v>
      </c>
      <c r="I28" s="217"/>
      <c r="J28" s="217"/>
      <c r="K28" s="218"/>
      <c r="L28" s="169">
        <f>IF(grille!H34&lt;&gt;"",grille!H34,"")</f>
      </c>
      <c r="M28" s="138"/>
      <c r="N28" s="138"/>
      <c r="O28" s="164"/>
      <c r="P28" s="164"/>
      <c r="Q28" s="164"/>
      <c r="R28" s="164"/>
      <c r="S28" s="164"/>
      <c r="T28" s="164"/>
    </row>
    <row r="29" spans="2:20" ht="15.75">
      <c r="B29" s="138"/>
      <c r="C29" s="138"/>
      <c r="D29" s="138"/>
      <c r="E29" s="138"/>
      <c r="F29" s="43"/>
      <c r="G29" s="43"/>
      <c r="H29" s="138"/>
      <c r="I29" s="138"/>
      <c r="J29" s="138"/>
      <c r="K29" s="138"/>
      <c r="L29" s="138"/>
      <c r="M29" s="138"/>
      <c r="N29" s="167"/>
      <c r="O29" s="138"/>
      <c r="P29" s="138"/>
      <c r="Q29" s="138"/>
      <c r="R29" s="138"/>
      <c r="S29" s="138"/>
      <c r="T29" s="164"/>
    </row>
    <row r="30" spans="2:20" ht="16.5" thickBot="1">
      <c r="B30" s="138" t="s">
        <v>104</v>
      </c>
      <c r="C30" s="138"/>
      <c r="D30" s="138"/>
      <c r="E30" s="138"/>
      <c r="F30" s="43"/>
      <c r="G30" s="138" t="s">
        <v>105</v>
      </c>
      <c r="H30" s="138"/>
      <c r="I30" s="138"/>
      <c r="J30" s="138"/>
      <c r="K30" s="138"/>
      <c r="L30" s="138"/>
      <c r="M30" s="138"/>
      <c r="N30" s="167"/>
      <c r="O30" s="138"/>
      <c r="P30" s="138"/>
      <c r="Q30" s="138"/>
      <c r="R30" s="138"/>
      <c r="S30" s="138"/>
      <c r="T30" s="164"/>
    </row>
    <row r="31" spans="2:20" ht="15.75">
      <c r="B31" s="140" t="s">
        <v>11</v>
      </c>
      <c r="C31" s="170">
        <f>_xlfn.IFERROR(INDEX(C8:C12,MATCH(2,O8:O12,0)),"")</f>
      </c>
      <c r="D31" s="166">
        <f>IF(grille!G35&lt;&gt;"",grille!G35,"")</f>
      </c>
      <c r="E31" s="138"/>
      <c r="F31" s="43"/>
      <c r="G31" s="140" t="s">
        <v>112</v>
      </c>
      <c r="H31" s="210" t="e">
        <f>Gagnant(M23:Q24)</f>
        <v>#NAME?</v>
      </c>
      <c r="I31" s="211"/>
      <c r="J31" s="211"/>
      <c r="K31" s="212"/>
      <c r="L31" s="166">
        <f>IF(grille!G36&lt;&gt;"",grille!G36,"")</f>
      </c>
      <c r="M31" s="138"/>
      <c r="N31" s="167"/>
      <c r="O31" s="138"/>
      <c r="P31" s="138"/>
      <c r="Q31" s="138"/>
      <c r="R31" s="138"/>
      <c r="S31" s="138"/>
      <c r="T31" s="164"/>
    </row>
    <row r="32" spans="2:20" ht="16.5" thickBot="1">
      <c r="B32" s="141" t="s">
        <v>15</v>
      </c>
      <c r="C32" s="171">
        <f>_xlfn.IFERROR(INDEX(C16:C20,MATCH(3,O16:O20,0)),"")</f>
      </c>
      <c r="D32" s="169">
        <f>IF(grille!H35&lt;&gt;"",grille!H35,"")</f>
      </c>
      <c r="E32" s="138"/>
      <c r="F32" s="43"/>
      <c r="G32" s="141" t="s">
        <v>13</v>
      </c>
      <c r="H32" s="216">
        <f>_xlfn.IFERROR(INDEX(C16:C20,MATCH(1,O16:O20,0)),"")</f>
      </c>
      <c r="I32" s="217"/>
      <c r="J32" s="217"/>
      <c r="K32" s="218"/>
      <c r="L32" s="169">
        <f>IF(grille!H36&lt;&gt;"",grille!H36,"")</f>
      </c>
      <c r="M32" s="138"/>
      <c r="N32" s="167"/>
      <c r="O32" s="164"/>
      <c r="P32" s="164"/>
      <c r="Q32" s="164"/>
      <c r="R32" s="164"/>
      <c r="S32" s="164"/>
      <c r="T32" s="164"/>
    </row>
    <row r="33" spans="2:20" ht="15.75">
      <c r="B33" s="138"/>
      <c r="C33" s="138"/>
      <c r="D33" s="138"/>
      <c r="E33" s="138"/>
      <c r="F33" s="43"/>
      <c r="G33" s="43"/>
      <c r="H33" s="43"/>
      <c r="I33" s="43"/>
      <c r="J33" s="43"/>
      <c r="K33" s="43"/>
      <c r="L33" s="43"/>
      <c r="M33" s="138"/>
      <c r="N33" s="167"/>
      <c r="O33" s="164"/>
      <c r="P33" s="164"/>
      <c r="Q33" s="164"/>
      <c r="R33" s="164"/>
      <c r="S33" s="164"/>
      <c r="T33" s="164"/>
    </row>
    <row r="34" spans="2:20" ht="16.5" thickBot="1">
      <c r="B34" s="138" t="s">
        <v>106</v>
      </c>
      <c r="C34" s="138"/>
      <c r="D34" s="138"/>
      <c r="E34" s="43"/>
      <c r="F34" s="138"/>
      <c r="G34" s="138" t="s">
        <v>107</v>
      </c>
      <c r="H34" s="138"/>
      <c r="I34" s="138"/>
      <c r="J34" s="138"/>
      <c r="K34" s="138"/>
      <c r="L34" s="138"/>
      <c r="M34" s="138"/>
      <c r="N34" s="138"/>
      <c r="O34" s="164"/>
      <c r="P34" s="164"/>
      <c r="Q34" s="164"/>
      <c r="R34" s="164"/>
      <c r="S34" s="164"/>
      <c r="T34" s="164"/>
    </row>
    <row r="35" spans="2:20" ht="15.75">
      <c r="B35" s="140" t="s">
        <v>113</v>
      </c>
      <c r="C35" s="172" t="e">
        <f>Perdant(C27:D28)</f>
        <v>#NAME?</v>
      </c>
      <c r="D35" s="166">
        <f>IF(grille!G38&lt;&gt;"",grille!G38,"")</f>
      </c>
      <c r="E35" s="43"/>
      <c r="F35" s="167"/>
      <c r="G35" s="140" t="s">
        <v>115</v>
      </c>
      <c r="H35" s="213" t="e">
        <f>Gagnant(C27:D28)</f>
        <v>#NAME?</v>
      </c>
      <c r="I35" s="214"/>
      <c r="J35" s="214"/>
      <c r="K35" s="215"/>
      <c r="L35" s="166">
        <f>IF(grille!G39&lt;&gt;"",grille!G39,"")</f>
      </c>
      <c r="M35" s="138"/>
      <c r="N35" s="138"/>
      <c r="O35" s="164"/>
      <c r="P35" s="164"/>
      <c r="Q35" s="164"/>
      <c r="R35" s="164"/>
      <c r="S35" s="164"/>
      <c r="T35" s="164"/>
    </row>
    <row r="36" spans="2:20" ht="16.5" thickBot="1">
      <c r="B36" s="141" t="s">
        <v>114</v>
      </c>
      <c r="C36" s="39" t="e">
        <f>Perdant(H27:L28)</f>
        <v>#NAME?</v>
      </c>
      <c r="D36" s="169">
        <f>IF(grille!H38&lt;&gt;"",grille!H38,"")</f>
      </c>
      <c r="E36" s="43"/>
      <c r="F36" s="167"/>
      <c r="G36" s="141" t="s">
        <v>116</v>
      </c>
      <c r="H36" s="219" t="e">
        <f>Gagnant(H27:L28)</f>
        <v>#NAME?</v>
      </c>
      <c r="I36" s="220"/>
      <c r="J36" s="220"/>
      <c r="K36" s="221"/>
      <c r="L36" s="169">
        <f>IF(grille!H39&lt;&gt;"",grille!H39,"")</f>
      </c>
      <c r="M36" s="138"/>
      <c r="N36" s="138"/>
      <c r="O36" s="164"/>
      <c r="P36" s="164"/>
      <c r="Q36" s="164"/>
      <c r="R36" s="164"/>
      <c r="S36" s="164"/>
      <c r="T36" s="164"/>
    </row>
    <row r="37" spans="2:20" ht="15.75">
      <c r="B37" s="139"/>
      <c r="C37" s="138"/>
      <c r="D37" s="138"/>
      <c r="E37" s="138"/>
      <c r="F37" s="43"/>
      <c r="G37" s="43"/>
      <c r="H37" s="138"/>
      <c r="I37" s="138"/>
      <c r="J37" s="138"/>
      <c r="K37" s="138"/>
      <c r="L37" s="138"/>
      <c r="M37" s="138"/>
      <c r="N37" s="167"/>
      <c r="O37" s="164"/>
      <c r="P37" s="164"/>
      <c r="Q37" s="164"/>
      <c r="R37" s="164"/>
      <c r="S37" s="164"/>
      <c r="T37" s="164"/>
    </row>
    <row r="38" spans="2:20" ht="16.5" thickBot="1">
      <c r="B38" s="139" t="s">
        <v>108</v>
      </c>
      <c r="C38" s="138"/>
      <c r="D38" s="138"/>
      <c r="E38" s="138"/>
      <c r="F38" s="43"/>
      <c r="G38" s="139" t="s">
        <v>136</v>
      </c>
      <c r="H38" s="138"/>
      <c r="I38" s="138"/>
      <c r="J38" s="138"/>
      <c r="K38" s="138"/>
      <c r="L38" s="138"/>
      <c r="M38" s="138"/>
      <c r="N38" s="164"/>
      <c r="O38" s="164"/>
      <c r="P38" s="164"/>
      <c r="Q38" s="164"/>
      <c r="R38" s="164"/>
      <c r="S38" s="164"/>
      <c r="T38" s="164"/>
    </row>
    <row r="39" spans="2:20" ht="15.75">
      <c r="B39" s="140" t="s">
        <v>117</v>
      </c>
      <c r="C39" s="165" t="e">
        <f>Perdant(C31:D32)</f>
        <v>#NAME?</v>
      </c>
      <c r="D39" s="166">
        <f>IF(grille!G40&lt;&gt;"",grille!G40,"")</f>
      </c>
      <c r="E39" s="167"/>
      <c r="F39" s="43"/>
      <c r="G39" s="140" t="s">
        <v>119</v>
      </c>
      <c r="H39" s="213" t="e">
        <f>Gagnant(C31:D32)</f>
        <v>#NAME?</v>
      </c>
      <c r="I39" s="214"/>
      <c r="J39" s="214"/>
      <c r="K39" s="215"/>
      <c r="L39" s="166">
        <f>IF(grille!G41&lt;&gt;"",grille!G41,"")</f>
      </c>
      <c r="M39" s="138"/>
      <c r="N39" s="164"/>
      <c r="O39" s="164"/>
      <c r="P39" s="164"/>
      <c r="Q39" s="164"/>
      <c r="R39" s="164"/>
      <c r="S39" s="164"/>
      <c r="T39" s="164"/>
    </row>
    <row r="40" spans="2:20" ht="16.5" thickBot="1">
      <c r="B40" s="141" t="s">
        <v>118</v>
      </c>
      <c r="C40" s="168" t="e">
        <f>Perdant(H31:L32)</f>
        <v>#NAME?</v>
      </c>
      <c r="D40" s="169">
        <f>IF(grille!H40&lt;&gt;"",grille!H40,"")</f>
      </c>
      <c r="E40" s="167"/>
      <c r="F40" s="43"/>
      <c r="G40" s="141" t="s">
        <v>120</v>
      </c>
      <c r="H40" s="219" t="e">
        <f>Gagnant(H31:L32)</f>
        <v>#NAME?</v>
      </c>
      <c r="I40" s="220"/>
      <c r="J40" s="220"/>
      <c r="K40" s="221"/>
      <c r="L40" s="169">
        <f>IF(grille!H41&lt;&gt;"",grille!H41,"")</f>
      </c>
      <c r="M40" s="138"/>
      <c r="N40" s="164"/>
      <c r="O40" s="164"/>
      <c r="P40" s="164"/>
      <c r="Q40" s="164"/>
      <c r="R40" s="164"/>
      <c r="S40" s="164"/>
      <c r="T40" s="164"/>
    </row>
    <row r="41" spans="2:22" ht="15.75">
      <c r="B41" s="139"/>
      <c r="C41" s="138"/>
      <c r="D41" s="138"/>
      <c r="E41" s="138"/>
      <c r="F41" s="43"/>
      <c r="G41" s="43"/>
      <c r="H41" s="138"/>
      <c r="I41" s="138"/>
      <c r="J41" s="138"/>
      <c r="K41" s="138"/>
      <c r="L41" s="138"/>
      <c r="M41" s="138"/>
      <c r="N41" s="167"/>
      <c r="O41" s="138"/>
      <c r="P41" s="138"/>
      <c r="Q41" s="138"/>
      <c r="R41" s="138"/>
      <c r="S41" s="138"/>
      <c r="T41" s="138"/>
      <c r="U41" s="20"/>
      <c r="V41" s="20"/>
    </row>
    <row r="42" spans="2:22" ht="15.75">
      <c r="B42" s="139"/>
      <c r="C42" s="138"/>
      <c r="D42" s="138"/>
      <c r="E42" s="138"/>
      <c r="F42" s="43"/>
      <c r="G42" s="43"/>
      <c r="H42" s="138"/>
      <c r="I42" s="138"/>
      <c r="J42" s="138"/>
      <c r="K42" s="138"/>
      <c r="L42" s="138"/>
      <c r="M42" s="138"/>
      <c r="N42" s="167"/>
      <c r="O42" s="138"/>
      <c r="P42" s="138"/>
      <c r="Q42" s="138"/>
      <c r="R42" s="138"/>
      <c r="S42" s="138"/>
      <c r="T42" s="138"/>
      <c r="U42" s="20"/>
      <c r="V42" s="20"/>
    </row>
    <row r="43" spans="1:26" ht="15.75">
      <c r="A43" s="27"/>
      <c r="B43" s="173"/>
      <c r="C43" s="174"/>
      <c r="D43" s="174"/>
      <c r="E43" s="174"/>
      <c r="F43" s="175"/>
      <c r="G43" s="175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27"/>
      <c r="V43" s="27"/>
      <c r="W43" s="27"/>
      <c r="X43" s="27"/>
      <c r="Y43" s="27"/>
      <c r="Z43" s="27"/>
    </row>
    <row r="44" spans="2:22" ht="16.5" thickBot="1">
      <c r="B44" s="139"/>
      <c r="C44" s="26" t="s">
        <v>135</v>
      </c>
      <c r="D44" s="26"/>
      <c r="E44" s="26"/>
      <c r="F44" s="43"/>
      <c r="G44" s="43"/>
      <c r="H44" s="26" t="s">
        <v>134</v>
      </c>
      <c r="I44" s="26"/>
      <c r="J44" s="26"/>
      <c r="K44" s="26"/>
      <c r="L44" s="26"/>
      <c r="M44" s="26"/>
      <c r="N44" s="44"/>
      <c r="O44" s="26"/>
      <c r="P44" s="26" t="s">
        <v>133</v>
      </c>
      <c r="Q44" s="26"/>
      <c r="R44" s="26"/>
      <c r="S44" s="138"/>
      <c r="T44" s="138"/>
      <c r="U44" s="20"/>
      <c r="V44" s="20"/>
    </row>
    <row r="45" spans="2:22" ht="15.75">
      <c r="B45" s="140" t="s">
        <v>121</v>
      </c>
      <c r="C45" s="165" t="e">
        <f>Perdant(M23:Q24)</f>
        <v>#NAME?</v>
      </c>
      <c r="D45" s="166">
        <f>IF(grille!G42&lt;&gt;"",grille!G42,"")</f>
      </c>
      <c r="E45" s="50"/>
      <c r="F45" s="43"/>
      <c r="G45" s="140" t="s">
        <v>123</v>
      </c>
      <c r="H45" s="213" t="e">
        <f>Perdant(C35:D36)</f>
        <v>#NAME?</v>
      </c>
      <c r="I45" s="214"/>
      <c r="J45" s="214"/>
      <c r="K45" s="215"/>
      <c r="L45" s="166">
        <f>IF(grille!G43&lt;&gt;"",grille!G43,"")</f>
      </c>
      <c r="M45" s="50"/>
      <c r="N45" s="176"/>
      <c r="O45" s="140" t="s">
        <v>125</v>
      </c>
      <c r="P45" s="213" t="e">
        <f>Gagnant(C35:D36)</f>
        <v>#NAME?</v>
      </c>
      <c r="Q45" s="214"/>
      <c r="R45" s="214"/>
      <c r="S45" s="215"/>
      <c r="T45" s="166">
        <f>IF(grille!G44&lt;&gt;"",grille!G44,"")</f>
      </c>
      <c r="U45" s="50"/>
      <c r="V45" s="20"/>
    </row>
    <row r="46" spans="2:22" ht="16.5" thickBot="1">
      <c r="B46" s="141" t="s">
        <v>122</v>
      </c>
      <c r="C46" s="168" t="e">
        <f>Perdant(E23:I24)</f>
        <v>#NAME?</v>
      </c>
      <c r="D46" s="169">
        <f>IF(grille!H42&lt;&gt;"",grille!H42,"")</f>
      </c>
      <c r="E46" s="50"/>
      <c r="F46" s="43"/>
      <c r="G46" s="141" t="s">
        <v>124</v>
      </c>
      <c r="H46" s="219" t="e">
        <f>Perdant(C39:D40)</f>
        <v>#NAME?</v>
      </c>
      <c r="I46" s="220"/>
      <c r="J46" s="220"/>
      <c r="K46" s="221"/>
      <c r="L46" s="169">
        <f>IF(grille!H43&lt;&gt;"",grille!H43,"")</f>
      </c>
      <c r="M46" s="50"/>
      <c r="N46" s="176"/>
      <c r="O46" s="141" t="s">
        <v>126</v>
      </c>
      <c r="P46" s="219" t="e">
        <f>Gagnant(C39:D40)</f>
        <v>#NAME?</v>
      </c>
      <c r="Q46" s="220"/>
      <c r="R46" s="220"/>
      <c r="S46" s="221"/>
      <c r="T46" s="169">
        <f>IF(grille!H44&lt;&gt;"",grille!H44,"")</f>
      </c>
      <c r="U46" s="50"/>
      <c r="V46" s="20"/>
    </row>
    <row r="47" spans="2:22" ht="15.75">
      <c r="B47" s="138"/>
      <c r="C47" s="138"/>
      <c r="D47" s="138"/>
      <c r="E47" s="138"/>
      <c r="F47" s="43"/>
      <c r="G47" s="43"/>
      <c r="H47" s="138"/>
      <c r="I47" s="138"/>
      <c r="J47" s="138"/>
      <c r="K47" s="138"/>
      <c r="L47" s="138"/>
      <c r="M47" s="138"/>
      <c r="N47" s="167"/>
      <c r="O47" s="138"/>
      <c r="P47" s="138"/>
      <c r="Q47" s="138"/>
      <c r="R47" s="138"/>
      <c r="S47" s="138"/>
      <c r="T47" s="138"/>
      <c r="U47" s="20"/>
      <c r="V47" s="20"/>
    </row>
    <row r="48" spans="2:20" ht="16.5" thickBot="1">
      <c r="B48" s="138"/>
      <c r="C48" s="43"/>
      <c r="D48" s="43"/>
      <c r="E48" s="26" t="s">
        <v>132</v>
      </c>
      <c r="F48" s="26"/>
      <c r="G48" s="45"/>
      <c r="H48" s="26"/>
      <c r="I48" s="26"/>
      <c r="J48" s="26"/>
      <c r="K48" s="44"/>
      <c r="L48" s="26"/>
      <c r="M48" s="26" t="s">
        <v>131</v>
      </c>
      <c r="N48" s="26"/>
      <c r="O48" s="138"/>
      <c r="P48" s="138"/>
      <c r="Q48" s="138"/>
      <c r="R48" s="138"/>
      <c r="S48" s="138"/>
      <c r="T48" s="164"/>
    </row>
    <row r="49" spans="2:20" ht="15.75">
      <c r="B49" s="167"/>
      <c r="C49" s="43"/>
      <c r="D49" s="140" t="s">
        <v>127</v>
      </c>
      <c r="E49" s="213" t="e">
        <f>Perdant(H35:L36)</f>
        <v>#NAME?</v>
      </c>
      <c r="F49" s="214"/>
      <c r="G49" s="214"/>
      <c r="H49" s="215"/>
      <c r="I49" s="166">
        <f>IF(grille!G45&lt;&gt;"",grille!G45,"")</f>
      </c>
      <c r="J49" s="50"/>
      <c r="K49" s="167"/>
      <c r="L49" s="140" t="s">
        <v>129</v>
      </c>
      <c r="M49" s="213" t="e">
        <f>Gagnant(H35:L36)</f>
        <v>#NAME?</v>
      </c>
      <c r="N49" s="214"/>
      <c r="O49" s="214"/>
      <c r="P49" s="215"/>
      <c r="Q49" s="166">
        <f>IF(grille!G46&lt;&gt;"",grille!G46,"")</f>
      </c>
      <c r="R49" s="50"/>
      <c r="S49" s="138"/>
      <c r="T49" s="164"/>
    </row>
    <row r="50" spans="2:20" ht="16.5" thickBot="1">
      <c r="B50" s="167"/>
      <c r="C50" s="43"/>
      <c r="D50" s="141" t="s">
        <v>128</v>
      </c>
      <c r="E50" s="219" t="e">
        <f>Perdant(H39:L40)</f>
        <v>#NAME?</v>
      </c>
      <c r="F50" s="220"/>
      <c r="G50" s="220"/>
      <c r="H50" s="221"/>
      <c r="I50" s="169">
        <f>IF(grille!H45&lt;&gt;"",grille!H45,"")</f>
      </c>
      <c r="J50" s="50"/>
      <c r="K50" s="167"/>
      <c r="L50" s="141" t="s">
        <v>130</v>
      </c>
      <c r="M50" s="219" t="e">
        <f>Gagnant(H39:L40)</f>
        <v>#NAME?</v>
      </c>
      <c r="N50" s="220"/>
      <c r="O50" s="220"/>
      <c r="P50" s="221"/>
      <c r="Q50" s="169">
        <f>IF(grille!H46&lt;&gt;"",grille!H46,"")</f>
      </c>
      <c r="R50" s="50"/>
      <c r="S50" s="138"/>
      <c r="T50" s="164"/>
    </row>
    <row r="52" spans="1:26" ht="15.7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</sheetData>
  <sheetProtection/>
  <mergeCells count="52">
    <mergeCell ref="J2:S2"/>
    <mergeCell ref="I4:K4"/>
    <mergeCell ref="L3:S3"/>
    <mergeCell ref="B5:D5"/>
    <mergeCell ref="P17:Q17"/>
    <mergeCell ref="R9:S9"/>
    <mergeCell ref="C4:H4"/>
    <mergeCell ref="B6:D6"/>
    <mergeCell ref="P7:Q7"/>
    <mergeCell ref="R7:S7"/>
    <mergeCell ref="J1:S1"/>
    <mergeCell ref="P19:Q19"/>
    <mergeCell ref="R19:S19"/>
    <mergeCell ref="P15:Q15"/>
    <mergeCell ref="P8:Q8"/>
    <mergeCell ref="P9:Q9"/>
    <mergeCell ref="P10:Q10"/>
    <mergeCell ref="P11:Q11"/>
    <mergeCell ref="P12:Q12"/>
    <mergeCell ref="L4:T4"/>
    <mergeCell ref="R8:S8"/>
    <mergeCell ref="R16:S16"/>
    <mergeCell ref="R10:S10"/>
    <mergeCell ref="R11:S11"/>
    <mergeCell ref="R12:S12"/>
    <mergeCell ref="E23:H23"/>
    <mergeCell ref="E24:H24"/>
    <mergeCell ref="R20:S20"/>
    <mergeCell ref="R15:S15"/>
    <mergeCell ref="P18:Q18"/>
    <mergeCell ref="P16:Q16"/>
    <mergeCell ref="E49:H49"/>
    <mergeCell ref="M49:P49"/>
    <mergeCell ref="M23:P23"/>
    <mergeCell ref="H46:K46"/>
    <mergeCell ref="H40:K40"/>
    <mergeCell ref="E50:H50"/>
    <mergeCell ref="P45:S45"/>
    <mergeCell ref="H36:K36"/>
    <mergeCell ref="H35:K35"/>
    <mergeCell ref="R17:S17"/>
    <mergeCell ref="R18:S18"/>
    <mergeCell ref="P20:Q20"/>
    <mergeCell ref="M50:P50"/>
    <mergeCell ref="M24:P24"/>
    <mergeCell ref="P46:S46"/>
    <mergeCell ref="H27:K27"/>
    <mergeCell ref="H45:K45"/>
    <mergeCell ref="H31:K31"/>
    <mergeCell ref="H32:K32"/>
    <mergeCell ref="H28:K28"/>
    <mergeCell ref="H39:K39"/>
  </mergeCells>
  <conditionalFormatting sqref="P8:P15 Q9:Q15 P7:S7 R13:S15 R8:R12">
    <cfRule type="cellIs" priority="6" dxfId="0" operator="equal" stopIfTrue="1">
      <formula>0</formula>
    </cfRule>
  </conditionalFormatting>
  <conditionalFormatting sqref="N7:N20">
    <cfRule type="cellIs" priority="5" dxfId="1" operator="equal" stopIfTrue="1">
      <formula>0</formula>
    </cfRule>
  </conditionalFormatting>
  <conditionalFormatting sqref="P16:P20 Q17:Q20 R16:R20">
    <cfRule type="cellIs" priority="1" dxfId="0" operator="equal" stopIfTrue="1">
      <formula>0</formula>
    </cfRule>
  </conditionalFormatting>
  <printOptions/>
  <pageMargins left="0.7480314960629921" right="0.4330708661417323" top="0.5118110236220472" bottom="0.8661417322834646" header="0.2755905511811024" footer="0.5118110236220472"/>
  <pageSetup fitToHeight="1" fitToWidth="1" horizontalDpi="300" verticalDpi="300" orientation="portrait" paperSize="9" scale="81" r:id="rId2"/>
  <headerFooter alignWithMargins="0">
    <oddHeader xml:space="preserve">&amp;R&amp;"Arial,Gras"&amp;14 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19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24.57421875" style="17" customWidth="1"/>
    <col min="2" max="2" width="34.00390625" style="17" customWidth="1"/>
    <col min="3" max="3" width="11.57421875" style="17" customWidth="1"/>
    <col min="4" max="4" width="4.8515625" style="17" customWidth="1"/>
    <col min="5" max="5" width="4.8515625" style="18" customWidth="1"/>
  </cols>
  <sheetData>
    <row r="1" spans="1:5" s="80" customFormat="1" ht="15.75">
      <c r="A1" s="20"/>
      <c r="B1" s="20"/>
      <c r="C1" s="20"/>
      <c r="D1" s="20"/>
      <c r="E1" s="21"/>
    </row>
    <row r="2" spans="5:6" s="73" customFormat="1" ht="90.75" customHeight="1">
      <c r="E2" s="74"/>
      <c r="F2" s="74"/>
    </row>
    <row r="3" spans="1:3" s="73" customFormat="1" ht="25.5" customHeight="1">
      <c r="A3" s="54" t="s">
        <v>36</v>
      </c>
      <c r="B3" s="77" t="str">
        <f>saison</f>
        <v>2021 / 2022</v>
      </c>
      <c r="C3" s="78"/>
    </row>
    <row r="4" spans="1:3" s="73" customFormat="1" ht="21" customHeight="1">
      <c r="A4" s="54" t="s">
        <v>38</v>
      </c>
      <c r="B4" s="77" t="str">
        <f>date</f>
        <v>12 et 13 mars 2022</v>
      </c>
      <c r="C4" s="78"/>
    </row>
    <row r="5" spans="1:5" s="80" customFormat="1" ht="15.75">
      <c r="A5" s="20"/>
      <c r="B5" s="20"/>
      <c r="C5" s="20"/>
      <c r="D5" s="20"/>
      <c r="E5" s="21"/>
    </row>
    <row r="6" spans="1:3" s="80" customFormat="1" ht="18">
      <c r="A6" s="54" t="s">
        <v>37</v>
      </c>
      <c r="B6" s="77" t="str">
        <f>lieu</f>
        <v>Le Puy en Velay</v>
      </c>
      <c r="C6" s="81"/>
    </row>
    <row r="7" spans="1:3" s="80" customFormat="1" ht="18">
      <c r="A7" s="54" t="s">
        <v>39</v>
      </c>
      <c r="B7" s="77" t="str">
        <f>catégorie</f>
        <v>Division 2 Féminine</v>
      </c>
      <c r="C7" s="78"/>
    </row>
    <row r="8" spans="1:5" ht="15.75">
      <c r="A8" s="27"/>
      <c r="B8" s="27"/>
      <c r="C8" s="27"/>
      <c r="D8" s="27"/>
      <c r="E8" s="28"/>
    </row>
    <row r="9" ht="39.75" customHeight="1"/>
    <row r="10" spans="2:3" ht="24.75" customHeight="1">
      <c r="B10" s="189" t="e">
        <f>Gagnant(poules!M49:Q50)</f>
        <v>#NAME?</v>
      </c>
      <c r="C10" s="132">
        <v>1</v>
      </c>
    </row>
    <row r="11" spans="2:3" ht="24.75" customHeight="1">
      <c r="B11" s="131" t="e">
        <f>Perdant(poules!M49:Q50)</f>
        <v>#NAME?</v>
      </c>
      <c r="C11" s="132">
        <v>2</v>
      </c>
    </row>
    <row r="12" spans="2:3" ht="24.75" customHeight="1">
      <c r="B12" s="131" t="e">
        <f>Gagnant(poules!E49:I50)</f>
        <v>#NAME?</v>
      </c>
      <c r="C12" s="134">
        <v>3</v>
      </c>
    </row>
    <row r="13" spans="2:3" ht="24.75" customHeight="1">
      <c r="B13" s="133" t="e">
        <f>Perdant(poules!E49:I50)</f>
        <v>#NAME?</v>
      </c>
      <c r="C13" s="132">
        <v>4</v>
      </c>
    </row>
    <row r="14" spans="2:3" ht="24.75" customHeight="1">
      <c r="B14" s="131" t="e">
        <f>Gagnant(poules!P45:T46)</f>
        <v>#NAME?</v>
      </c>
      <c r="C14" s="132">
        <v>5</v>
      </c>
    </row>
    <row r="15" spans="2:3" ht="24.75" customHeight="1">
      <c r="B15" s="133" t="e">
        <f>Perdant(poules!P45:T46)</f>
        <v>#NAME?</v>
      </c>
      <c r="C15" s="132">
        <v>6</v>
      </c>
    </row>
    <row r="16" spans="2:3" ht="24.75" customHeight="1">
      <c r="B16" s="131" t="e">
        <f>Gagnant(poules!H45:L46)</f>
        <v>#NAME?</v>
      </c>
      <c r="C16" s="132">
        <v>7</v>
      </c>
    </row>
    <row r="17" spans="2:3" ht="24.75" customHeight="1">
      <c r="B17" s="133" t="e">
        <f>Perdant(poules!H45:L46)</f>
        <v>#NAME?</v>
      </c>
      <c r="C17" s="132">
        <v>8</v>
      </c>
    </row>
    <row r="18" spans="2:3" ht="24.75" customHeight="1">
      <c r="B18" s="131" t="e">
        <f>Gagnant(poules!C45:D46)</f>
        <v>#NAME?</v>
      </c>
      <c r="C18" s="132">
        <v>9</v>
      </c>
    </row>
    <row r="19" spans="2:3" ht="24.75" customHeight="1" thickBot="1">
      <c r="B19" s="136" t="e">
        <f>Perdant(poules!C45:D46)</f>
        <v>#NAME?</v>
      </c>
      <c r="C19" s="137"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7.140625" style="160" customWidth="1"/>
    <col min="2" max="2" width="19.8515625" style="70" customWidth="1"/>
    <col min="3" max="3" width="17.8515625" style="70" customWidth="1"/>
    <col min="4" max="4" width="20.8515625" style="160" bestFit="1" customWidth="1"/>
    <col min="5" max="6" width="12.7109375" style="70" customWidth="1"/>
    <col min="7" max="7" width="11.140625" style="108" customWidth="1"/>
    <col min="8" max="10" width="11.421875" style="108" customWidth="1"/>
    <col min="11" max="16384" width="11.421875" style="70" customWidth="1"/>
  </cols>
  <sheetData>
    <row r="1" spans="1:11" ht="12.75">
      <c r="A1" s="158" t="s">
        <v>72</v>
      </c>
      <c r="B1" s="106" t="s">
        <v>73</v>
      </c>
      <c r="C1" s="106" t="s">
        <v>74</v>
      </c>
      <c r="D1" s="158" t="s">
        <v>75</v>
      </c>
      <c r="E1" s="107" t="s">
        <v>76</v>
      </c>
      <c r="F1" s="107" t="s">
        <v>77</v>
      </c>
      <c r="G1" s="107" t="s">
        <v>78</v>
      </c>
      <c r="H1" s="109" t="s">
        <v>181</v>
      </c>
      <c r="I1" s="109" t="s">
        <v>182</v>
      </c>
      <c r="J1" s="109" t="s">
        <v>183</v>
      </c>
      <c r="K1" s="159" t="s">
        <v>184</v>
      </c>
    </row>
    <row r="2" spans="1:11" ht="12.75">
      <c r="A2" s="160" t="s">
        <v>151</v>
      </c>
      <c r="B2" s="70" t="s">
        <v>174</v>
      </c>
      <c r="C2" s="70" t="s">
        <v>175</v>
      </c>
      <c r="D2" s="160" t="s">
        <v>188</v>
      </c>
      <c r="E2" s="108">
        <f>COUNTIF(grille!M$9:M$46,$D2)</f>
        <v>0</v>
      </c>
      <c r="F2" s="108">
        <f>COUNTIF(grille!N$9:O$46,$D2)</f>
        <v>0</v>
      </c>
      <c r="G2" s="108">
        <v>1</v>
      </c>
      <c r="H2" s="108">
        <v>1</v>
      </c>
      <c r="I2" s="108">
        <v>1</v>
      </c>
      <c r="J2" s="108">
        <v>1</v>
      </c>
      <c r="K2" s="70" t="s">
        <v>202</v>
      </c>
    </row>
    <row r="3" spans="1:11" ht="12.75">
      <c r="A3" s="160" t="s">
        <v>150</v>
      </c>
      <c r="B3" s="70" t="s">
        <v>170</v>
      </c>
      <c r="C3" s="70" t="s">
        <v>171</v>
      </c>
      <c r="D3" s="160" t="s">
        <v>191</v>
      </c>
      <c r="E3" s="108">
        <f>COUNTIF(grille!M$9:M$46,$D3)</f>
        <v>0</v>
      </c>
      <c r="F3" s="108">
        <f>COUNTIF(grille!N$9:O$46,$D3)</f>
        <v>0</v>
      </c>
      <c r="G3" s="108">
        <v>1</v>
      </c>
      <c r="H3" s="108">
        <v>1</v>
      </c>
      <c r="I3" s="108">
        <v>0</v>
      </c>
      <c r="J3" s="108">
        <v>1</v>
      </c>
      <c r="K3" s="70" t="s">
        <v>196</v>
      </c>
    </row>
    <row r="4" spans="1:11" ht="12.75">
      <c r="A4" s="160" t="s">
        <v>155</v>
      </c>
      <c r="B4" s="70" t="s">
        <v>172</v>
      </c>
      <c r="C4" s="70" t="s">
        <v>173</v>
      </c>
      <c r="D4" s="160" t="s">
        <v>192</v>
      </c>
      <c r="E4" s="108">
        <f>COUNTIF(grille!M$9:M$46,$D4)</f>
        <v>0</v>
      </c>
      <c r="F4" s="108">
        <f>COUNTIF(grille!N$9:O$46,$D4)</f>
        <v>0</v>
      </c>
      <c r="G4" s="108">
        <v>1</v>
      </c>
      <c r="H4" s="108">
        <v>0</v>
      </c>
      <c r="I4" s="108">
        <v>0</v>
      </c>
      <c r="J4" s="108">
        <v>1</v>
      </c>
      <c r="K4" s="70" t="s">
        <v>199</v>
      </c>
    </row>
    <row r="5" spans="1:11" ht="12.75">
      <c r="A5" s="160" t="s">
        <v>156</v>
      </c>
      <c r="B5" s="70" t="s">
        <v>176</v>
      </c>
      <c r="C5" s="70" t="s">
        <v>173</v>
      </c>
      <c r="D5" s="160" t="s">
        <v>187</v>
      </c>
      <c r="E5" s="108">
        <f>COUNTIF(grille!M$9:M$46,$D5)</f>
        <v>0</v>
      </c>
      <c r="F5" s="108">
        <f>COUNTIF(grille!N$9:O$46,$D5)</f>
        <v>0</v>
      </c>
      <c r="G5" s="108">
        <v>1</v>
      </c>
      <c r="H5" s="108">
        <v>0</v>
      </c>
      <c r="I5" s="108">
        <v>0</v>
      </c>
      <c r="J5" s="108">
        <v>1</v>
      </c>
      <c r="K5" s="70" t="s">
        <v>198</v>
      </c>
    </row>
    <row r="6" spans="1:11" ht="12.75">
      <c r="A6" s="160" t="s">
        <v>154</v>
      </c>
      <c r="B6" s="70" t="s">
        <v>168</v>
      </c>
      <c r="C6" s="70" t="s">
        <v>169</v>
      </c>
      <c r="D6" s="160" t="s">
        <v>186</v>
      </c>
      <c r="E6" s="108">
        <f>COUNTIF(grille!M$9:M$46,$D6)</f>
        <v>0</v>
      </c>
      <c r="F6" s="108">
        <f>COUNTIF(grille!N$9:O$46,$D6)</f>
        <v>0</v>
      </c>
      <c r="G6" s="108">
        <v>1</v>
      </c>
      <c r="H6" s="108">
        <v>0</v>
      </c>
      <c r="I6" s="108">
        <v>0</v>
      </c>
      <c r="J6" s="108">
        <v>1</v>
      </c>
      <c r="K6" s="70" t="s">
        <v>197</v>
      </c>
    </row>
    <row r="7" spans="1:11" ht="12.75">
      <c r="A7" s="160" t="s">
        <v>149</v>
      </c>
      <c r="B7" s="70" t="s">
        <v>162</v>
      </c>
      <c r="C7" s="70" t="s">
        <v>163</v>
      </c>
      <c r="D7" s="160" t="s">
        <v>190</v>
      </c>
      <c r="E7" s="108">
        <f>COUNTIF(grille!M$9:M$46,$D7)</f>
        <v>0</v>
      </c>
      <c r="F7" s="108">
        <f>COUNTIF(grille!N$9:O$46,$D7)</f>
        <v>0</v>
      </c>
      <c r="G7" s="108">
        <v>7</v>
      </c>
      <c r="H7" s="108">
        <v>3</v>
      </c>
      <c r="I7" s="108">
        <v>0</v>
      </c>
      <c r="J7" s="108">
        <v>1</v>
      </c>
      <c r="K7" s="70" t="s">
        <v>194</v>
      </c>
    </row>
    <row r="8" spans="1:11" ht="12.75">
      <c r="A8" s="160" t="s">
        <v>148</v>
      </c>
      <c r="B8" s="70" t="s">
        <v>164</v>
      </c>
      <c r="C8" s="70" t="s">
        <v>165</v>
      </c>
      <c r="D8" s="160" t="s">
        <v>185</v>
      </c>
      <c r="E8" s="108">
        <f>COUNTIF(grille!M$9:M$46,$D8)</f>
        <v>0</v>
      </c>
      <c r="F8" s="108">
        <f>COUNTIF(grille!N$9:O$46,$D8)</f>
        <v>0</v>
      </c>
      <c r="G8" s="108">
        <v>7</v>
      </c>
      <c r="H8" s="108">
        <v>2</v>
      </c>
      <c r="I8" s="108">
        <v>0</v>
      </c>
      <c r="J8" s="108">
        <v>1</v>
      </c>
      <c r="K8" s="70" t="s">
        <v>195</v>
      </c>
    </row>
    <row r="9" spans="1:11" ht="12.75">
      <c r="A9" s="160" t="s">
        <v>153</v>
      </c>
      <c r="B9" s="70" t="s">
        <v>166</v>
      </c>
      <c r="C9" s="70" t="s">
        <v>167</v>
      </c>
      <c r="D9" s="160" t="s">
        <v>189</v>
      </c>
      <c r="E9" s="108">
        <f>COUNTIF(grille!M$9:M$46,$D9)</f>
        <v>0</v>
      </c>
      <c r="F9" s="108">
        <f>COUNTIF(grille!N$9:O$46,$D9)</f>
        <v>0</v>
      </c>
      <c r="G9" s="108">
        <v>7</v>
      </c>
      <c r="H9" s="108">
        <v>2</v>
      </c>
      <c r="I9" s="108">
        <v>1</v>
      </c>
      <c r="J9" s="108">
        <v>1</v>
      </c>
      <c r="K9" s="70" t="s">
        <v>201</v>
      </c>
    </row>
    <row r="10" spans="1:11" ht="12.75">
      <c r="A10" s="160" t="s">
        <v>152</v>
      </c>
      <c r="B10" s="70" t="s">
        <v>177</v>
      </c>
      <c r="C10" s="70" t="s">
        <v>178</v>
      </c>
      <c r="D10" s="160" t="s">
        <v>193</v>
      </c>
      <c r="E10" s="108">
        <f>COUNTIF(grille!M$9:M$46,$D10)</f>
        <v>0</v>
      </c>
      <c r="F10" s="108">
        <f>COUNTIF(grille!N$9:O$46,$D10)</f>
        <v>0</v>
      </c>
      <c r="G10" s="108">
        <v>7</v>
      </c>
      <c r="H10" s="108">
        <v>1</v>
      </c>
      <c r="I10" s="108">
        <v>1</v>
      </c>
      <c r="J10" s="108">
        <v>1</v>
      </c>
      <c r="K10" s="70" t="s">
        <v>200</v>
      </c>
    </row>
    <row r="11" spans="5:6" ht="12.75">
      <c r="E11" s="108"/>
      <c r="F11" s="108"/>
    </row>
    <row r="12" spans="5:6" ht="12.75">
      <c r="E12" s="108"/>
      <c r="F12" s="108"/>
    </row>
    <row r="13" spans="5:6" ht="12.75">
      <c r="E13" s="108"/>
      <c r="F13" s="108"/>
    </row>
    <row r="14" spans="5:6" ht="12.75">
      <c r="E14" s="108"/>
      <c r="F14" s="108"/>
    </row>
    <row r="15" spans="5:6" ht="12.75">
      <c r="E15" s="108"/>
      <c r="F15" s="108"/>
    </row>
    <row r="16" spans="5:6" ht="12.75">
      <c r="E16" s="108"/>
      <c r="F16" s="108"/>
    </row>
    <row r="17" spans="5:6" ht="12.75">
      <c r="E17" s="108"/>
      <c r="F17" s="108"/>
    </row>
    <row r="18" spans="5:6" ht="12.75">
      <c r="E18" s="108"/>
      <c r="F18" s="108"/>
    </row>
    <row r="19" spans="5:6" ht="12.75">
      <c r="E19" s="108"/>
      <c r="F19" s="108"/>
    </row>
    <row r="20" spans="5:6" ht="12.75">
      <c r="E20" s="108"/>
      <c r="F20" s="108"/>
    </row>
    <row r="21" spans="5:6" ht="12.75">
      <c r="E21" s="108"/>
      <c r="F21" s="108"/>
    </row>
    <row r="22" spans="5:6" ht="12.75">
      <c r="E22" s="108"/>
      <c r="F22" s="108"/>
    </row>
    <row r="23" spans="5:6" ht="12.75">
      <c r="E23" s="108"/>
      <c r="F23" s="108"/>
    </row>
    <row r="24" spans="5:6" ht="12.75">
      <c r="E24" s="108"/>
      <c r="F24" s="108"/>
    </row>
    <row r="25" spans="5:6" ht="12.75">
      <c r="E25" s="108"/>
      <c r="F25" s="108"/>
    </row>
    <row r="26" spans="5:6" ht="12.75">
      <c r="E26" s="108"/>
      <c r="F26" s="108"/>
    </row>
    <row r="27" spans="5:6" ht="12.75">
      <c r="E27" s="108"/>
      <c r="F27" s="108"/>
    </row>
    <row r="28" spans="5:6" ht="12.75">
      <c r="E28" s="108"/>
      <c r="F28" s="108"/>
    </row>
    <row r="29" spans="5:6" ht="12.75">
      <c r="E29" s="108"/>
      <c r="F29" s="10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N26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9" width="11.421875" style="63" customWidth="1"/>
    <col min="10" max="10" width="7.28125" style="63" customWidth="1"/>
    <col min="11" max="11" width="18.140625" style="63" customWidth="1"/>
    <col min="12" max="16384" width="11.421875" style="63" customWidth="1"/>
  </cols>
  <sheetData>
    <row r="1" spans="1:14" ht="15.75">
      <c r="A1" s="229" t="s">
        <v>40</v>
      </c>
      <c r="B1" s="229"/>
      <c r="C1" s="229"/>
      <c r="D1" s="82"/>
      <c r="E1" s="82"/>
      <c r="F1" s="82"/>
      <c r="G1" s="230" t="s">
        <v>41</v>
      </c>
      <c r="H1" s="230"/>
      <c r="I1" s="230"/>
      <c r="J1" s="230"/>
      <c r="K1" s="83"/>
      <c r="L1" s="83"/>
      <c r="M1" s="83"/>
      <c r="N1" s="83"/>
    </row>
    <row r="2" spans="1:14" ht="12.75">
      <c r="A2" s="84"/>
      <c r="B2" s="84"/>
      <c r="C2" s="84"/>
      <c r="D2" s="82"/>
      <c r="E2" s="82"/>
      <c r="F2" s="82"/>
      <c r="G2" s="82"/>
      <c r="H2" s="83"/>
      <c r="I2" s="83">
        <v>30</v>
      </c>
      <c r="J2" s="83"/>
      <c r="K2" s="83">
        <v>35</v>
      </c>
      <c r="L2" s="83"/>
      <c r="M2" s="83"/>
      <c r="N2" s="83"/>
    </row>
    <row r="3" spans="1:14" ht="12.75">
      <c r="A3" s="84"/>
      <c r="B3" s="84"/>
      <c r="C3" s="84"/>
      <c r="D3" s="82"/>
      <c r="E3" s="82"/>
      <c r="F3" s="82">
        <v>26</v>
      </c>
      <c r="G3" s="82"/>
      <c r="H3" s="83"/>
      <c r="I3" s="85" t="s">
        <v>80</v>
      </c>
      <c r="J3" s="83"/>
      <c r="K3" s="85" t="s">
        <v>81</v>
      </c>
      <c r="L3" s="83"/>
      <c r="M3" s="83"/>
      <c r="N3" s="83"/>
    </row>
    <row r="4" spans="1:14" ht="12.75">
      <c r="A4" s="84"/>
      <c r="B4" s="84"/>
      <c r="C4" s="84"/>
      <c r="D4" s="82"/>
      <c r="E4" s="82"/>
      <c r="F4" s="85" t="s">
        <v>97</v>
      </c>
      <c r="G4" s="85" t="s">
        <v>13</v>
      </c>
      <c r="H4" s="83"/>
      <c r="I4" s="85" t="s">
        <v>82</v>
      </c>
      <c r="J4" s="83"/>
      <c r="K4" s="85" t="s">
        <v>83</v>
      </c>
      <c r="L4" s="83"/>
      <c r="M4" s="83"/>
      <c r="N4" s="83"/>
    </row>
    <row r="5" spans="1:14" ht="12.75">
      <c r="A5" s="84"/>
      <c r="B5" s="84"/>
      <c r="C5" s="84"/>
      <c r="D5" s="82"/>
      <c r="E5" s="82"/>
      <c r="F5" s="82"/>
      <c r="G5" s="82"/>
      <c r="H5" s="83"/>
      <c r="I5" s="83"/>
      <c r="J5" s="83"/>
      <c r="K5" s="83"/>
      <c r="L5" s="83"/>
      <c r="M5" s="83"/>
      <c r="N5" s="83"/>
    </row>
    <row r="6" spans="1:14" ht="13.5" thickBot="1">
      <c r="A6" s="83"/>
      <c r="B6" s="83"/>
      <c r="C6" s="83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</row>
    <row r="7" spans="1:14" ht="39.75" thickBot="1" thickTop="1">
      <c r="A7" s="231" t="s">
        <v>42</v>
      </c>
      <c r="B7" s="83"/>
      <c r="C7" s="83"/>
      <c r="D7" s="82"/>
      <c r="E7" s="82"/>
      <c r="F7" s="82"/>
      <c r="G7" s="82"/>
      <c r="H7" s="83"/>
      <c r="I7" s="135">
        <v>28</v>
      </c>
      <c r="J7" s="83"/>
      <c r="K7" s="83">
        <v>34</v>
      </c>
      <c r="L7" s="83"/>
      <c r="M7" s="83"/>
      <c r="N7" s="86" t="s">
        <v>43</v>
      </c>
    </row>
    <row r="8" spans="1:14" ht="17.25" thickBot="1" thickTop="1">
      <c r="A8" s="232"/>
      <c r="B8" s="87" t="s">
        <v>44</v>
      </c>
      <c r="C8" s="83"/>
      <c r="D8" s="82"/>
      <c r="E8" s="82"/>
      <c r="F8" s="82">
        <v>25</v>
      </c>
      <c r="G8" s="82"/>
      <c r="H8" s="83"/>
      <c r="I8" s="85" t="s">
        <v>84</v>
      </c>
      <c r="J8" s="83"/>
      <c r="K8" s="85" t="s">
        <v>85</v>
      </c>
      <c r="L8" s="83"/>
      <c r="M8" s="83"/>
      <c r="N8" s="86" t="s">
        <v>45</v>
      </c>
    </row>
    <row r="9" spans="1:14" ht="16.5" thickBot="1" thickTop="1">
      <c r="A9" s="88">
        <v>1</v>
      </c>
      <c r="B9" s="89" t="s">
        <v>46</v>
      </c>
      <c r="C9" s="83"/>
      <c r="D9" s="82" t="s">
        <v>10</v>
      </c>
      <c r="E9" s="82"/>
      <c r="F9" s="85" t="s">
        <v>11</v>
      </c>
      <c r="G9" s="85" t="s">
        <v>15</v>
      </c>
      <c r="H9" s="83"/>
      <c r="I9" s="85" t="s">
        <v>86</v>
      </c>
      <c r="J9" s="83"/>
      <c r="K9" s="85" t="s">
        <v>87</v>
      </c>
      <c r="L9" s="83"/>
      <c r="M9" s="83"/>
      <c r="N9" s="86" t="s">
        <v>47</v>
      </c>
    </row>
    <row r="10" spans="1:14" ht="16.5" thickBot="1" thickTop="1">
      <c r="A10" s="88">
        <v>3</v>
      </c>
      <c r="B10" s="89" t="s">
        <v>48</v>
      </c>
      <c r="C10" s="83"/>
      <c r="D10" s="82" t="s">
        <v>11</v>
      </c>
      <c r="E10" s="82"/>
      <c r="F10" s="90"/>
      <c r="G10" s="90"/>
      <c r="H10" s="83"/>
      <c r="I10" s="83"/>
      <c r="J10" s="83"/>
      <c r="K10" s="83"/>
      <c r="L10" s="83"/>
      <c r="M10" s="83"/>
      <c r="N10" s="86" t="s">
        <v>49</v>
      </c>
    </row>
    <row r="11" spans="1:14" ht="16.5" thickBot="1" thickTop="1">
      <c r="A11" s="88">
        <v>5</v>
      </c>
      <c r="B11" s="89" t="s">
        <v>50</v>
      </c>
      <c r="C11" s="83"/>
      <c r="D11" s="82" t="s">
        <v>14</v>
      </c>
      <c r="E11" s="82"/>
      <c r="F11" s="90"/>
      <c r="G11" s="90"/>
      <c r="H11" s="83"/>
      <c r="I11" s="83"/>
      <c r="J11" s="83"/>
      <c r="K11" s="83"/>
      <c r="L11" s="83"/>
      <c r="M11" s="83"/>
      <c r="N11" s="86" t="s">
        <v>51</v>
      </c>
    </row>
    <row r="12" spans="1:14" ht="16.5" thickBot="1" thickTop="1">
      <c r="A12" s="88">
        <v>7</v>
      </c>
      <c r="B12" s="89" t="s">
        <v>52</v>
      </c>
      <c r="C12" s="83"/>
      <c r="D12" s="82" t="s">
        <v>24</v>
      </c>
      <c r="E12" s="82"/>
      <c r="F12" s="90"/>
      <c r="G12" s="90"/>
      <c r="H12" s="83"/>
      <c r="I12" s="135">
        <v>29</v>
      </c>
      <c r="J12" s="83"/>
      <c r="K12" s="83"/>
      <c r="L12" s="83"/>
      <c r="M12" s="83"/>
      <c r="N12" s="86" t="s">
        <v>53</v>
      </c>
    </row>
    <row r="13" spans="1:14" ht="16.5" thickBot="1" thickTop="1">
      <c r="A13" s="88">
        <v>9</v>
      </c>
      <c r="B13" s="89" t="s">
        <v>54</v>
      </c>
      <c r="C13" s="83"/>
      <c r="D13" s="82" t="s">
        <v>23</v>
      </c>
      <c r="E13" s="82"/>
      <c r="F13" s="82">
        <v>23</v>
      </c>
      <c r="G13" s="82"/>
      <c r="H13" s="83"/>
      <c r="I13" s="85" t="s">
        <v>88</v>
      </c>
      <c r="J13" s="83"/>
      <c r="K13" s="83">
        <v>33</v>
      </c>
      <c r="L13" s="83"/>
      <c r="M13" s="83"/>
      <c r="N13" s="86" t="s">
        <v>55</v>
      </c>
    </row>
    <row r="14" spans="1:14" ht="16.5" thickBot="1" thickTop="1">
      <c r="A14" s="91"/>
      <c r="B14" s="83"/>
      <c r="C14" s="83"/>
      <c r="D14" s="82"/>
      <c r="E14" s="82"/>
      <c r="F14" s="85" t="s">
        <v>14</v>
      </c>
      <c r="G14" s="85" t="s">
        <v>12</v>
      </c>
      <c r="H14" s="83"/>
      <c r="I14" s="85" t="s">
        <v>89</v>
      </c>
      <c r="J14" s="83"/>
      <c r="K14" s="85" t="s">
        <v>90</v>
      </c>
      <c r="L14" s="83"/>
      <c r="M14" s="83"/>
      <c r="N14" s="86" t="s">
        <v>56</v>
      </c>
    </row>
    <row r="15" spans="1:14" ht="17.25" thickBot="1" thickTop="1">
      <c r="A15" s="68"/>
      <c r="B15" s="87" t="s">
        <v>57</v>
      </c>
      <c r="C15" s="83"/>
      <c r="D15" s="82"/>
      <c r="E15" s="82"/>
      <c r="F15" s="90"/>
      <c r="G15" s="90"/>
      <c r="H15" s="83"/>
      <c r="I15" s="83"/>
      <c r="J15" s="83"/>
      <c r="K15" s="85" t="s">
        <v>91</v>
      </c>
      <c r="L15" s="83"/>
      <c r="M15" s="83"/>
      <c r="N15" s="86" t="s">
        <v>58</v>
      </c>
    </row>
    <row r="16" spans="1:14" ht="16.5" thickBot="1" thickTop="1">
      <c r="A16" s="88">
        <v>2</v>
      </c>
      <c r="B16" s="89" t="s">
        <v>59</v>
      </c>
      <c r="C16" s="83"/>
      <c r="D16" s="82" t="s">
        <v>13</v>
      </c>
      <c r="E16" s="82"/>
      <c r="F16" s="90"/>
      <c r="G16" s="90"/>
      <c r="H16" s="83"/>
      <c r="I16" s="83"/>
      <c r="J16" s="83"/>
      <c r="K16" s="83"/>
      <c r="L16" s="83"/>
      <c r="M16" s="83"/>
      <c r="N16" s="86" t="s">
        <v>60</v>
      </c>
    </row>
    <row r="17" spans="1:14" ht="13.5" thickTop="1">
      <c r="A17" s="88">
        <v>4</v>
      </c>
      <c r="B17" s="89" t="s">
        <v>61</v>
      </c>
      <c r="C17" s="83"/>
      <c r="D17" s="82" t="s">
        <v>12</v>
      </c>
      <c r="E17" s="82"/>
      <c r="F17" s="90"/>
      <c r="G17" s="90"/>
      <c r="H17" s="83"/>
      <c r="I17" s="83"/>
      <c r="J17" s="83"/>
      <c r="K17" s="83">
        <v>32</v>
      </c>
      <c r="L17" s="83"/>
      <c r="M17" s="83"/>
      <c r="N17" s="83"/>
    </row>
    <row r="18" spans="1:14" ht="12.75">
      <c r="A18" s="88">
        <v>6</v>
      </c>
      <c r="B18" s="89" t="s">
        <v>62</v>
      </c>
      <c r="C18" s="83"/>
      <c r="D18" s="82" t="s">
        <v>15</v>
      </c>
      <c r="E18" s="82"/>
      <c r="F18" s="82">
        <v>24</v>
      </c>
      <c r="G18" s="82"/>
      <c r="H18" s="83"/>
      <c r="I18" s="83">
        <v>27</v>
      </c>
      <c r="J18" s="83"/>
      <c r="K18" s="85" t="s">
        <v>92</v>
      </c>
      <c r="L18" s="83"/>
      <c r="M18" s="83"/>
      <c r="N18" s="83"/>
    </row>
    <row r="19" spans="1:14" ht="12.75">
      <c r="A19" s="88">
        <v>8</v>
      </c>
      <c r="B19" s="89" t="s">
        <v>63</v>
      </c>
      <c r="C19" s="83"/>
      <c r="D19" s="82" t="s">
        <v>26</v>
      </c>
      <c r="E19" s="82"/>
      <c r="F19" s="85" t="s">
        <v>10</v>
      </c>
      <c r="G19" s="85" t="s">
        <v>96</v>
      </c>
      <c r="H19" s="83"/>
      <c r="I19" s="85" t="s">
        <v>93</v>
      </c>
      <c r="J19" s="83"/>
      <c r="K19" s="85" t="s">
        <v>94</v>
      </c>
      <c r="L19" s="83"/>
      <c r="M19" s="83"/>
      <c r="N19" s="83"/>
    </row>
    <row r="20" spans="1:14" ht="12.75">
      <c r="A20" s="88">
        <v>10</v>
      </c>
      <c r="B20" s="89" t="s">
        <v>64</v>
      </c>
      <c r="C20" s="83"/>
      <c r="D20" s="82" t="s">
        <v>25</v>
      </c>
      <c r="E20" s="82"/>
      <c r="F20" s="90"/>
      <c r="G20" s="90"/>
      <c r="H20" s="83"/>
      <c r="I20" s="85" t="s">
        <v>95</v>
      </c>
      <c r="J20" s="83"/>
      <c r="K20" s="83"/>
      <c r="L20" s="83"/>
      <c r="M20" s="83"/>
      <c r="N20" s="83"/>
    </row>
    <row r="21" spans="1:14" ht="12.75">
      <c r="A21" s="83"/>
      <c r="B21" s="83"/>
      <c r="C21" s="83"/>
      <c r="D21" s="82"/>
      <c r="E21" s="82"/>
      <c r="F21" s="82"/>
      <c r="G21" s="82"/>
      <c r="H21" s="82"/>
      <c r="I21" s="82"/>
      <c r="J21" s="82"/>
      <c r="K21" s="82"/>
      <c r="L21" s="83"/>
      <c r="M21" s="83"/>
      <c r="N21" s="83"/>
    </row>
    <row r="22" spans="1:14" ht="12.75">
      <c r="A22" s="83"/>
      <c r="B22" s="83"/>
      <c r="C22" s="83"/>
      <c r="D22" s="82"/>
      <c r="E22" s="82"/>
      <c r="F22" s="82"/>
      <c r="G22" s="82"/>
      <c r="H22" s="82"/>
      <c r="I22" s="82"/>
      <c r="J22" s="82"/>
      <c r="K22" s="82"/>
      <c r="L22" s="83"/>
      <c r="M22" s="83"/>
      <c r="N22" s="83"/>
    </row>
    <row r="23" spans="1:14" ht="12.75">
      <c r="A23" s="83"/>
      <c r="B23" s="83"/>
      <c r="C23" s="83"/>
      <c r="D23" s="82">
        <v>22</v>
      </c>
      <c r="E23" s="82"/>
      <c r="F23" s="82"/>
      <c r="G23" s="82"/>
      <c r="H23" s="83"/>
      <c r="I23" s="83"/>
      <c r="J23" s="83"/>
      <c r="K23" s="83">
        <v>31</v>
      </c>
      <c r="L23" s="83"/>
      <c r="M23" s="83"/>
      <c r="N23" s="83"/>
    </row>
    <row r="24" spans="1:14" ht="12.75">
      <c r="A24" s="83"/>
      <c r="B24" s="83"/>
      <c r="C24" s="83"/>
      <c r="D24" s="85" t="s">
        <v>25</v>
      </c>
      <c r="E24" s="85" t="s">
        <v>24</v>
      </c>
      <c r="F24" s="82"/>
      <c r="G24" s="82"/>
      <c r="H24" s="83"/>
      <c r="I24" s="83"/>
      <c r="J24" s="83"/>
      <c r="K24" s="85" t="s">
        <v>99</v>
      </c>
      <c r="L24" s="83"/>
      <c r="M24" s="83"/>
      <c r="N24" s="83"/>
    </row>
    <row r="25" spans="1:14" ht="12.75">
      <c r="A25" s="83"/>
      <c r="B25" s="83"/>
      <c r="C25" s="83"/>
      <c r="D25" s="82">
        <v>21</v>
      </c>
      <c r="E25" s="82"/>
      <c r="F25" s="82"/>
      <c r="G25" s="82"/>
      <c r="H25" s="83"/>
      <c r="I25" s="83"/>
      <c r="J25" s="83"/>
      <c r="K25" s="85" t="s">
        <v>98</v>
      </c>
      <c r="L25" s="83"/>
      <c r="M25" s="83"/>
      <c r="N25" s="83"/>
    </row>
    <row r="26" spans="1:14" ht="12.75">
      <c r="A26" s="83"/>
      <c r="B26" s="83"/>
      <c r="C26" s="83"/>
      <c r="D26" s="85" t="s">
        <v>26</v>
      </c>
      <c r="E26" s="85" t="s">
        <v>23</v>
      </c>
      <c r="F26" s="82"/>
      <c r="G26" s="82"/>
      <c r="H26" s="83"/>
      <c r="I26" s="83"/>
      <c r="J26" s="83"/>
      <c r="K26" s="83"/>
      <c r="L26" s="83"/>
      <c r="M26" s="83"/>
      <c r="N26" s="83"/>
    </row>
  </sheetData>
  <sheetProtection/>
  <mergeCells count="3">
    <mergeCell ref="A1:C1"/>
    <mergeCell ref="G1:J1"/>
    <mergeCell ref="A7:A8"/>
  </mergeCells>
  <printOptions/>
  <pageMargins left="0.21" right="0.49" top="0.45" bottom="0.984251969" header="0.15" footer="0.4921259845"/>
  <pageSetup fitToHeight="1" fitToWidth="1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Julien CHAPEYROUT</cp:lastModifiedBy>
  <cp:lastPrinted>2015-11-08T07:13:02Z</cp:lastPrinted>
  <dcterms:created xsi:type="dcterms:W3CDTF">1997-11-08T13:41:57Z</dcterms:created>
  <dcterms:modified xsi:type="dcterms:W3CDTF">2022-02-22T20:02:56Z</dcterms:modified>
  <cp:category/>
  <cp:version/>
  <cp:contentType/>
  <cp:contentStatus/>
</cp:coreProperties>
</file>